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pengkuang/Downloads/"/>
    </mc:Choice>
  </mc:AlternateContent>
  <xr:revisionPtr revIDLastSave="0" documentId="13_ncr:1_{EC732835-7D1B-1A44-B06A-76E103F9BF68}" xr6:coauthVersionLast="47" xr6:coauthVersionMax="47" xr10:uidLastSave="{00000000-0000-0000-0000-000000000000}"/>
  <bookViews>
    <workbookView xWindow="0" yWindow="500" windowWidth="25600" windowHeight="14580" activeTab="1" xr2:uid="{00000000-000D-0000-FFFF-FFFF00000000}"/>
  </bookViews>
  <sheets>
    <sheet name="method_coding_bkp" sheetId="10" state="hidden" r:id="rId1"/>
    <sheet name="list of papers" sheetId="11" r:id="rId2"/>
    <sheet name="visual_context(discarded)" sheetId="16" state="hidden" r:id="rId3"/>
    <sheet name="visual_participant(discard)" sheetId="17" state="hidden" r:id="rId4"/>
  </sheets>
  <definedNames>
    <definedName name="_xlnm._FilterDatabase" localSheetId="1" hidden="1">'list of papers'!$L$1:$L$728</definedName>
    <definedName name="_xlnm._FilterDatabase" localSheetId="0" hidden="1">method_coding_bkp!$A$1:$I$235</definedName>
    <definedName name="_xlnm._FilterDatabase" localSheetId="2" hidden="1">'visual_context(discarded)'!$A$1:$J$235</definedName>
    <definedName name="_xlnm._FilterDatabase" localSheetId="3" hidden="1">'visual_participant(discard)'!$A$1:$F$235</definedName>
    <definedName name="Z_908C083E_998C_44FD_8111_F7A708E3184E_.wvu.FilterData" localSheetId="1" hidden="1">'list of papers'!$C$1:$C$728</definedName>
    <definedName name="Z_908C083E_998C_44FD_8111_F7A708E3184E_.wvu.FilterData" localSheetId="0" hidden="1">method_coding_bkp!$F$1:$F$726</definedName>
    <definedName name="Z_908C083E_998C_44FD_8111_F7A708E3184E_.wvu.FilterData" localSheetId="2" hidden="1">'visual_context(discarded)'!$F$1:$F$726</definedName>
    <definedName name="Z_908C083E_998C_44FD_8111_F7A708E3184E_.wvu.FilterData" localSheetId="3" hidden="1">'visual_participant(discard)'!$E$1:$E$726</definedName>
    <definedName name="Z_92E6F56E_ACD6_4ED4_8EBE_64FFB88C1C13_.wvu.FilterData" localSheetId="1" hidden="1">'list of papers'!$A$1:$F$237</definedName>
    <definedName name="Z_92E6F56E_ACD6_4ED4_8EBE_64FFB88C1C13_.wvu.FilterData" localSheetId="0" hidden="1">method_coding_bkp!$A$1:$I$235</definedName>
    <definedName name="Z_92E6F56E_ACD6_4ED4_8EBE_64FFB88C1C13_.wvu.FilterData" localSheetId="2" hidden="1">'visual_context(discarded)'!$A$1:$J$235</definedName>
    <definedName name="Z_92E6F56E_ACD6_4ED4_8EBE_64FFB88C1C13_.wvu.FilterData" localSheetId="3" hidden="1">'visual_participant(discard)'!$A$1:$F$235</definedName>
  </definedNames>
  <calcPr calcId="191029"/>
  <customWorkbookViews>
    <customWorkbookView name="Filter 1" guid="{908C083E-998C-44FD-8111-F7A708E3184E}" maximized="1" windowWidth="0" windowHeight="0" activeSheetId="0"/>
    <customWorkbookView name="Filter 2" guid="{92E6F56E-ACD6-4ED4-8EBE-64FFB88C1C13}"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21" roundtripDataSignature="AMtx7mjq932vpXWhj6Qylgt6W7ZjYoYBYw=="/>
    </ext>
  </extLst>
</workbook>
</file>

<file path=xl/calcChain.xml><?xml version="1.0" encoding="utf-8"?>
<calcChain xmlns="http://schemas.openxmlformats.org/spreadsheetml/2006/main">
  <c r="O239" i="11" l="1"/>
  <c r="M239" i="11"/>
  <c r="J239" i="11"/>
  <c r="H518" i="11"/>
  <c r="K239" i="11"/>
  <c r="H239" i="11"/>
  <c r="H520" i="11" s="1"/>
  <c r="L239" i="11"/>
  <c r="S239" i="11"/>
  <c r="Q239" i="11"/>
  <c r="C722" i="17"/>
  <c r="I237" i="17"/>
  <c r="M19" i="17" s="1"/>
  <c r="D237" i="17"/>
  <c r="C237" i="17"/>
  <c r="N33" i="17"/>
  <c r="M33" i="17"/>
  <c r="L33" i="17"/>
  <c r="K33" i="17"/>
  <c r="O33" i="17" s="1"/>
  <c r="N19" i="17"/>
  <c r="L19" i="17"/>
  <c r="K19" i="17"/>
  <c r="N16" i="17"/>
  <c r="M16" i="17"/>
  <c r="L16" i="17"/>
  <c r="O16" i="17" s="1"/>
  <c r="K16" i="17"/>
  <c r="O14" i="17"/>
  <c r="N14" i="17"/>
  <c r="M14" i="17"/>
  <c r="L14" i="17"/>
  <c r="K14" i="17"/>
  <c r="N11" i="17"/>
  <c r="M11" i="17"/>
  <c r="L11" i="17"/>
  <c r="K11" i="17"/>
  <c r="O11" i="17" s="1"/>
  <c r="N9" i="17"/>
  <c r="N20" i="17" s="1"/>
  <c r="M9" i="17"/>
  <c r="L9" i="17"/>
  <c r="L20" i="17" s="1"/>
  <c r="K9" i="17"/>
  <c r="K20" i="17" s="1"/>
  <c r="N4" i="17"/>
  <c r="M4" i="17"/>
  <c r="L4" i="17"/>
  <c r="K4" i="17"/>
  <c r="O4" i="17" s="1"/>
  <c r="D722" i="16"/>
  <c r="Q237" i="16"/>
  <c r="P237" i="16"/>
  <c r="E237" i="16"/>
  <c r="D237" i="16"/>
  <c r="AE50" i="16"/>
  <c r="AD50" i="16"/>
  <c r="AC50" i="16"/>
  <c r="AB50" i="16"/>
  <c r="AA50" i="16"/>
  <c r="Z50" i="16"/>
  <c r="Y50" i="16"/>
  <c r="X50" i="16"/>
  <c r="AF50" i="16" s="1"/>
  <c r="W50" i="16"/>
  <c r="V50" i="16"/>
  <c r="U50" i="16"/>
  <c r="T50" i="16"/>
  <c r="AE49" i="16"/>
  <c r="AD49" i="16"/>
  <c r="AC49" i="16"/>
  <c r="AB49" i="16"/>
  <c r="AA49" i="16"/>
  <c r="Z49" i="16"/>
  <c r="Y49" i="16"/>
  <c r="X49" i="16"/>
  <c r="W49" i="16"/>
  <c r="V49" i="16"/>
  <c r="U49" i="16"/>
  <c r="T49" i="16"/>
  <c r="AF49" i="16" s="1"/>
  <c r="AE48" i="16"/>
  <c r="AD48" i="16"/>
  <c r="AC48" i="16"/>
  <c r="AB48" i="16"/>
  <c r="AA48" i="16"/>
  <c r="Z48" i="16"/>
  <c r="Y48" i="16"/>
  <c r="X48" i="16"/>
  <c r="W48" i="16"/>
  <c r="V48" i="16"/>
  <c r="U48" i="16"/>
  <c r="T48" i="16"/>
  <c r="AF48" i="16" s="1"/>
  <c r="AE47" i="16"/>
  <c r="AE52" i="16" s="1"/>
  <c r="AD47" i="16"/>
  <c r="AC47" i="16"/>
  <c r="AB47" i="16"/>
  <c r="AA47" i="16"/>
  <c r="Z47" i="16"/>
  <c r="Z52" i="16" s="1"/>
  <c r="Y47" i="16"/>
  <c r="X47" i="16"/>
  <c r="W47" i="16"/>
  <c r="W52" i="16" s="1"/>
  <c r="V47" i="16"/>
  <c r="U47" i="16"/>
  <c r="AF47" i="16" s="1"/>
  <c r="T47" i="16"/>
  <c r="AE40" i="16"/>
  <c r="AD40" i="16"/>
  <c r="AD52" i="16" s="1"/>
  <c r="AC40" i="16"/>
  <c r="AC52" i="16" s="1"/>
  <c r="AB40" i="16"/>
  <c r="AB52" i="16" s="1"/>
  <c r="AA40" i="16"/>
  <c r="AA52" i="16" s="1"/>
  <c r="Z40" i="16"/>
  <c r="Y40" i="16"/>
  <c r="Y52" i="16" s="1"/>
  <c r="X40" i="16"/>
  <c r="X52" i="16" s="1"/>
  <c r="W40" i="16"/>
  <c r="V40" i="16"/>
  <c r="V52" i="16" s="1"/>
  <c r="U40" i="16"/>
  <c r="U52" i="16" s="1"/>
  <c r="T40" i="16"/>
  <c r="T52" i="16" s="1"/>
  <c r="V31" i="16"/>
  <c r="U31" i="16"/>
  <c r="T31" i="16"/>
  <c r="W31" i="16" s="1"/>
  <c r="V28" i="16"/>
  <c r="U28" i="16"/>
  <c r="T28" i="16"/>
  <c r="W28" i="16" s="1"/>
  <c r="V22" i="16"/>
  <c r="U22" i="16"/>
  <c r="W22" i="16" s="1"/>
  <c r="T22" i="16"/>
  <c r="V20" i="16"/>
  <c r="U20" i="16"/>
  <c r="W20" i="16" s="1"/>
  <c r="T20" i="16"/>
  <c r="H724" i="11"/>
  <c r="D722" i="10"/>
  <c r="E237" i="10"/>
  <c r="D237" i="10"/>
  <c r="U63" i="16" l="1"/>
  <c r="X28" i="16"/>
  <c r="V63" i="16"/>
  <c r="AD63" i="16"/>
  <c r="M20" i="17"/>
  <c r="X63" i="16"/>
  <c r="AG49" i="16"/>
  <c r="W32" i="16"/>
  <c r="Y20" i="16" s="1"/>
  <c r="X31" i="16"/>
  <c r="Y63" i="16"/>
  <c r="AG47" i="16"/>
  <c r="O27" i="17"/>
  <c r="O19" i="17"/>
  <c r="AE63" i="16"/>
  <c r="AC63" i="16"/>
  <c r="AF52" i="16"/>
  <c r="Z63" i="16" s="1"/>
  <c r="T63" i="16"/>
  <c r="AB63" i="16"/>
  <c r="AG48" i="16"/>
  <c r="U32" i="16"/>
  <c r="AF40" i="16"/>
  <c r="O9" i="17"/>
  <c r="M21" i="17" l="1"/>
  <c r="O20" i="17"/>
  <c r="AG63" i="16"/>
  <c r="Z20" i="16"/>
  <c r="AA20" i="16" s="1"/>
  <c r="W63" i="16"/>
  <c r="X20" i="16"/>
  <c r="X32" i="16" s="1"/>
  <c r="AF65" i="16"/>
  <c r="AG40" i="16"/>
  <c r="X22" i="16"/>
  <c r="AA63" i="16"/>
  <c r="P19" i="17"/>
  <c r="AG50" i="16"/>
  <c r="P16" i="17" l="1"/>
  <c r="L34" i="17"/>
  <c r="M34" i="17"/>
  <c r="N34" i="17"/>
  <c r="K34" i="17"/>
  <c r="M47" i="17" s="1"/>
  <c r="P11" i="17"/>
  <c r="N21" i="17"/>
  <c r="K21" i="17"/>
  <c r="P14" i="17"/>
  <c r="L21" i="17"/>
  <c r="P9" i="17"/>
  <c r="AG52" i="16"/>
  <c r="K22" i="17" l="1"/>
  <c r="O21" i="17"/>
  <c r="P20" i="17"/>
</calcChain>
</file>

<file path=xl/sharedStrings.xml><?xml version="1.0" encoding="utf-8"?>
<sst xmlns="http://schemas.openxmlformats.org/spreadsheetml/2006/main" count="9331" uniqueCount="2891">
  <si>
    <t>Authors</t>
  </si>
  <si>
    <t>Title</t>
  </si>
  <si>
    <t>DOI</t>
  </si>
  <si>
    <t>Link</t>
  </si>
  <si>
    <t>Author Keywords</t>
  </si>
  <si>
    <t>Kather P., Duran R., Vahrenhold J.</t>
  </si>
  <si>
    <t>Through (Tracking) Their Eyes: Abstraction and Complexity in Program Comprehension</t>
  </si>
  <si>
    <t>Y</t>
  </si>
  <si>
    <t>10.1145/3480171</t>
  </si>
  <si>
    <t>Eye tracking; Plan-composition Strategies; Plans; Program comprehension; Qualitative content analysis</t>
  </si>
  <si>
    <t>Cheng S., Wang J., Shen X., Chen Y., Dey A.</t>
  </si>
  <si>
    <t>Collaborative eye tracking based code review through real-time shared gaze visualization</t>
  </si>
  <si>
    <t>10.1007/s11704-020-0422-1</t>
  </si>
  <si>
    <t>computer supported collaborative learning; computer supported cooperative work; fixation; human computer interaction; social computing</t>
  </si>
  <si>
    <t>Finean M.N., Merkt W., Havoutis I.</t>
  </si>
  <si>
    <t>Where Should i Look? Optimised Gaze Control for Whole-Body Collision Avoidance in Dynamic Environments</t>
  </si>
  <si>
    <t>N</t>
  </si>
  <si>
    <t>10.1109/LRA.2021.3137545</t>
  </si>
  <si>
    <t>collision avoidance; Mobile manipulation; RGB-D perception</t>
  </si>
  <si>
    <t>Tablatin C.L.S., Rodrigo M.M.T.</t>
  </si>
  <si>
    <t>Identifying Code Reading Strategies in Debugging using STA with a Tolerance Algorithm</t>
  </si>
  <si>
    <t>10.1561/116.00000040</t>
  </si>
  <si>
    <t>Katona J.</t>
  </si>
  <si>
    <t>Measuring Cognition Load Using Eye-Tracking Parameters Based on Algorithm Description Tools</t>
  </si>
  <si>
    <t>10.3390/s22030912</t>
  </si>
  <si>
    <t>Algorithm description tools; Cognition load; Cognitive task; Eye-tracking; Programming</t>
  </si>
  <si>
    <t>Schneider B., Hassan J., Sung G.</t>
  </si>
  <si>
    <t>Augmenting Social Science Research with Multimodal Data Collection: The EZ-MMLA Toolkit</t>
  </si>
  <si>
    <t>10.3390/s22020568</t>
  </si>
  <si>
    <t>Computer vision; Data mining; Sensor applications and deployments</t>
  </si>
  <si>
    <t>Busjahn T., Simon, Paterson J.H.</t>
  </si>
  <si>
    <t>Looking at the main Method - An Educator's Perspective</t>
  </si>
  <si>
    <t>10.1145/3488042.3488068</t>
  </si>
  <si>
    <t>code reading; eye tracking; main method; novice-expert</t>
  </si>
  <si>
    <t>Li Y., Tan B., Akaho S., Asoh H., Ding S.</t>
  </si>
  <si>
    <t>Gaze prediction for first-person videos based on inverse non-negative sparse coding with determinant sparse measure</t>
  </si>
  <si>
    <t>10.1016/j.jvcir.2021.103367</t>
  </si>
  <si>
    <t>Determinant measure; First-person video; Gaze prediction; Inverse; Sparse coding</t>
  </si>
  <si>
    <t>Wang D., Zhao M., Ha M., Ren J.</t>
  </si>
  <si>
    <t>Neural optimal tracking control of constrained nonaffine systems with a wastewater treatment application</t>
  </si>
  <si>
    <t>10.1016/j.neunet.2021.05.027</t>
  </si>
  <si>
    <t>Actuator saturation; Adaptive critic; Neural networks; Optimal tracking control; Wastewater treatment</t>
  </si>
  <si>
    <t>Peterson C.S.</t>
  </si>
  <si>
    <t>Investigating the Effect of Polyglot Programming on Developers</t>
  </si>
  <si>
    <t>10.1109/VL/HCC51201.2021.9576404</t>
  </si>
  <si>
    <t>computer language switching; experience; eye tracking; polyglot programming; productivity; randomized controlled trial</t>
  </si>
  <si>
    <t>Mansoor N.</t>
  </si>
  <si>
    <t>Empirical Assessment of Program Comprehension Styles in Programming Language Paradigms</t>
  </si>
  <si>
    <t>10.1109/VL/HCC51201.2021.9576333</t>
  </si>
  <si>
    <t>Entzmann L., Guyader N., Kauffmann L., Lenouvel J., Charles C., Peyrin C., Vuillaume R., Mermillod M.</t>
  </si>
  <si>
    <t>The Role of Emotional Content and Perceptual Saliency During the Programming of Saccades Toward Faces</t>
  </si>
  <si>
    <t>10.1111/cogs.13042</t>
  </si>
  <si>
    <t>Emotional facial expressions; Eye movements; Neural computation; Saccade programming; Time course</t>
  </si>
  <si>
    <t>Zhou Y., Liu W., Liu H., Xu J., Cheng W.</t>
  </si>
  <si>
    <t>Attention Distribution Graph: Visualizing Student s Attention Transition in Error-finding Tasks</t>
  </si>
  <si>
    <t>10.1145/3488838.3488850</t>
  </si>
  <si>
    <t>Data visualization; error-finding test; eye-Tracking measurement; visual attention</t>
  </si>
  <si>
    <t>Toyosaka Y., Okita T.</t>
  </si>
  <si>
    <t>Activity Knowledge Graph Recognition by Eye Gaze: Identification of Distant Object in Eye Sight for Watch Activity</t>
  </si>
  <si>
    <t>10.1145/3460418.3479351</t>
  </si>
  <si>
    <t>action localization; gaze estimation; interaction; object detection</t>
  </si>
  <si>
    <t>Ragozin K., Kunze K., Hirzle T., Tag B., Uema Y., Rukzio E., Ward J.A.</t>
  </si>
  <si>
    <t>Eyewear 2021 the ForthWorkshop on Eyewear Computing Augmenting Social Situations and Democratizing Tools</t>
  </si>
  <si>
    <t>10.1145/3460418.3479267</t>
  </si>
  <si>
    <t>activity recognition; datasets; eyewear computing; interactions</t>
  </si>
  <si>
    <t>Nugrahaningsih N., Porta M., Klašnja-Milićević A.</t>
  </si>
  <si>
    <t>Assessing learning styles through eye tracking for e-learning applications</t>
  </si>
  <si>
    <t>10.2298/CSIS201201035N</t>
  </si>
  <si>
    <t>E-learning; Eye tracking; Gaze behavior; Learning models; Learning styles</t>
  </si>
  <si>
    <t>da Costa J.A.S., Gheyi R., Ribeiro M., Apel S., Alves V., Fonseca B., Medeiros F., Garcia A.</t>
  </si>
  <si>
    <t>Evaluating refactorings for disciplining #ifdef annotations: An eye tracking study with novices</t>
  </si>
  <si>
    <t>10.1007/s10664-021-10002-8</t>
  </si>
  <si>
    <t>#ifdefs; Code comprehension; Disciplined annotations; Eye tracking; Refactoring; Undisciplined annotations</t>
  </si>
  <si>
    <t>Li X., Liu W., Liu H., Xu J., Cheng W.</t>
  </si>
  <si>
    <t>Task-oriented analysis on debugging process based on eye movements and IDE interactions</t>
  </si>
  <si>
    <t>10.1109/ICCSE51940.2021.9569438</t>
  </si>
  <si>
    <t>Debugging process; Debugging task; Eye-tracking; IDE interactions; Programming education</t>
  </si>
  <si>
    <t>Kobayashi T., Shimakawa H.</t>
  </si>
  <si>
    <t>Analogy of thinking process from gaze information in drawing programming task</t>
  </si>
  <si>
    <t>10.1145/3481646.3481659</t>
  </si>
  <si>
    <t>gaze information; programming; state transition model; thinking process</t>
  </si>
  <si>
    <t>Yang B., Huang J., Sun M., Huo J., Li X., Xiong C.</t>
  </si>
  <si>
    <t>Head-free, Human Gaze-driven Assistive Robotic System for Reaching and Grasping</t>
  </si>
  <si>
    <t>10.23919/CCC52363.2021.9549800</t>
  </si>
  <si>
    <t>3D gaze estimation; Assistive robot; Gaze-based control; Intention estimation</t>
  </si>
  <si>
    <t>Mathis F., Vaniea K., Khamis M.</t>
  </si>
  <si>
    <t>Observing Virtual Avatars: The Impact of Avatars' Fidelity on Identifying Interactions</t>
  </si>
  <si>
    <t>10.1145/3464327.3464329</t>
  </si>
  <si>
    <t>Avatars; Input Methods; Virtual Environments; Virtual Reality</t>
  </si>
  <si>
    <t>Praharaj S., Scheffel M., Drachsler H., Specht M.</t>
  </si>
  <si>
    <t>Literature Review on Co-Located Collaboration Modeling Using Multimodal Learning Analytics - Can We Go the Whole Nine Yards?</t>
  </si>
  <si>
    <t>10.1109/TLT.2021.3097766</t>
  </si>
  <si>
    <t>CC analytics; Co-located collaboration (CC); collaboration analytics; collaborative learning tools; multimodal interactions; multimodal learning analytics (MMLA)</t>
  </si>
  <si>
    <t>Al Madi N., Guarnera D., Sharif B., Maletic J.</t>
  </si>
  <si>
    <t>EMIP Toolkit: A Python Library for Customized Post-processing of the Eye Movements in Programming Dataset</t>
  </si>
  <si>
    <t>N, tool</t>
  </si>
  <si>
    <t>10.1145/3448018.3457425</t>
  </si>
  <si>
    <t>eye tracking; eye-movement; library; programming; source code; toolkit</t>
  </si>
  <si>
    <t>Busjahn T., Tamm S.</t>
  </si>
  <si>
    <t>A Deeper Analysis of AOI Coverage in Code Reading</t>
  </si>
  <si>
    <t>10.1145/3448018.3457422</t>
  </si>
  <si>
    <t>AOI Coverage; Code Reading; Eye Tracking; Natural-language Text; Program Comprehension; Visual Attention Distribution</t>
  </si>
  <si>
    <t>Aljehane S., Sharif B., Maletic J.</t>
  </si>
  <si>
    <t>Determining Differences in Reading Behavior between Experts and Novices by Investigating Eye Movement on Source Code Constructs during a Bug Fixing Task</t>
  </si>
  <si>
    <t>10.1145/3448018.3457424</t>
  </si>
  <si>
    <t>expertise; eye movement analysis; eye tracking study; source code reading; token reading</t>
  </si>
  <si>
    <t>Bernard L., Raina S., Taylor B., Kaza S.</t>
  </si>
  <si>
    <t>Minimizing Cognitive Load in Cyber Learning Materials – An Eye Tracking Study</t>
  </si>
  <si>
    <t>10.1145/3448018.3458617</t>
  </si>
  <si>
    <t>McChesney I., Bond R.</t>
  </si>
  <si>
    <t>Eye Tracking Analysis of Code Layout, Crowding and Dyslexia - An Open Data Set</t>
  </si>
  <si>
    <t>10.1145/3448018.3457420</t>
  </si>
  <si>
    <t>code layout; crowding; data sets; dyslexia; eye tracking</t>
  </si>
  <si>
    <t>Fakhoury S., Roy D., Pines H., Cleveland T., Peterson C.S., Arnaoudova V., Sharif B., Maletic J.</t>
  </si>
  <si>
    <t>Gazel: Supporting Source Code Edits in Eye-Tracking Studies</t>
  </si>
  <si>
    <t>10.1109/ICSE-Companion52605.2021.00038</t>
  </si>
  <si>
    <t>empirical software engineering; eye tracking; program comprehension</t>
  </si>
  <si>
    <t>The Effect of Crowding on the Reading of Program Code for Programmers with Dyslexia</t>
  </si>
  <si>
    <t>10.1109/ICPC52881.2021.00036</t>
  </si>
  <si>
    <t>code layout; crowding; dyslexia; eye tracking; program comprehension</t>
  </si>
  <si>
    <t>Al Madi N., Peterson C.S., Sharif B., Maletic J.I.</t>
  </si>
  <si>
    <t>From Novice to Expert: Analysis of Token Level Effects in a Longitudinal Eye Tracking Study</t>
  </si>
  <si>
    <t>10.1109/ICPC52881.2021.00025</t>
  </si>
  <si>
    <t>empirical study; expertise; eye tracking; natural text; source code; token effects</t>
  </si>
  <si>
    <t>Sharafi Z., Huang Y., Leach K., Weimer W.</t>
  </si>
  <si>
    <t>Toward an Objective Measure of Developers' Cognitive Activities</t>
  </si>
  <si>
    <t>10.1145/3434643</t>
  </si>
  <si>
    <t>code comprehension; data structures; eye tracking; Neuroimaging; prose review</t>
  </si>
  <si>
    <t>Fuchs S.</t>
  </si>
  <si>
    <t>Gaze-Based Intention Estimation for Shared Autonomy in Pick-and-Place Tasks</t>
  </si>
  <si>
    <t>10.3389/fnbot.2021.647930</t>
  </si>
  <si>
    <t>eye tracking; eye-hand coordination; Hidden Markov Models; human-robot interaction; intention recognition; shared autonomy; teleoperation</t>
  </si>
  <si>
    <t>Poller P., Chikobava M., Hodges J., Kritzler M., Michahelles F., Becker T.</t>
  </si>
  <si>
    <t>Back-end semantics for multimodal dialog on XR devices</t>
  </si>
  <si>
    <t>10.1145/3397482.3450719</t>
  </si>
  <si>
    <t>Dialog platform; Extended reality (XR); HCI; Multimodal dialog system; Semantics</t>
  </si>
  <si>
    <t>Hassan J., Leong J., Schneider B.</t>
  </si>
  <si>
    <t>Multimodal data collection made easy: The EZ-MMLA toolkit: A data collection website that provides educators and researchers with easy access to multimodal data streams.</t>
  </si>
  <si>
    <t>10.1145/3448139.3448201</t>
  </si>
  <si>
    <t>Computer visions; Data collection toolkit; Multimodal analytics</t>
  </si>
  <si>
    <t>Srivastava N., Nawaz S., Newn J., Lodge J., Velloso E., Erfani S.M., Gasevic D., Bailey J.</t>
  </si>
  <si>
    <t>Are you with me? Measurement of learners' video-watching attention with eye tracking</t>
  </si>
  <si>
    <t>10.1145/3448139.3448148</t>
  </si>
  <si>
    <t>Co-attention; Eye-tracking; Gaze direction; Learning analytics; Video lecture</t>
  </si>
  <si>
    <t>Santos A.L.</t>
  </si>
  <si>
    <t>Javardeye: Gaze Input for Cursor Control in a Structured Editor</t>
  </si>
  <si>
    <t>10.1145/3464432.3464435</t>
  </si>
  <si>
    <t>gaze input; navigation; structured editors</t>
  </si>
  <si>
    <t>Kano T., Sakagami R., Akakura T.</t>
  </si>
  <si>
    <t>Modeling of cognitive processes based on gaze transition during programming debugging</t>
  </si>
  <si>
    <t>10.1109/LifeTech52111.2021.9391940</t>
  </si>
  <si>
    <t>Cognitive process; Debugging; Eye tracking; Gaze transition; Programming education</t>
  </si>
  <si>
    <t>Zhu F., Wang L., Wen Y., Yang L., Pan J., Wang Z., Wang W.</t>
  </si>
  <si>
    <t>Failure Handling of Robotic Pick and Place Tasks With Multimodal Cues Under Partial Object Occlusion</t>
  </si>
  <si>
    <t>10.3389/fnbot.2021.570507</t>
  </si>
  <si>
    <t>failure handling; pick and place; proprioception; soft robot applications; visual tracking</t>
  </si>
  <si>
    <t>Agrahari V., Chimalakonda S.</t>
  </si>
  <si>
    <t>What's Inside Unreal Engine? - A Curious Gaze!</t>
  </si>
  <si>
    <t>10.1145/3452383.3452404</t>
  </si>
  <si>
    <t>Architecture; Evolution; Game Engines; Releases; Unreal Engine</t>
  </si>
  <si>
    <t>Onishi R., Morisaki T., Suzuki S., Mizutani S., Kamigaki T., Fujiwara M., Makino Y., Shinoda H.</t>
  </si>
  <si>
    <t>DualBreath: Input Method Using Nasal and Mouth Breathing</t>
  </si>
  <si>
    <t>10.1145/3458709.3459008</t>
  </si>
  <si>
    <t>breath; hands-free; input method; physiological sensing</t>
  </si>
  <si>
    <t>Fu Z., Han J., Zheng D., Sugawa M., Furukawa T., George C., Danny H., Marcelo P., Karola M., Minamizawa K., Ward J.A., Kunze K.</t>
  </si>
  <si>
    <t>Boiling Mind-A Dataset of Physiological Signals during an Exploratory Dance Performance</t>
  </si>
  <si>
    <t>10.1145/3458709.3459006</t>
  </si>
  <si>
    <t>Audience Engagement; Physiological Signals; Visualization</t>
  </si>
  <si>
    <t>Boronenko M.P., Isaeva O.L., Zelensky V.I.</t>
  </si>
  <si>
    <t>Method for Increasing the Accuracy of Tracking the Center of Attention of the Gaze</t>
  </si>
  <si>
    <t>10.1145/3459104.3459172</t>
  </si>
  <si>
    <t>Hijazi H., Cruz J., Castelhano J., Couceiro R., Castelo-Branco M., De Carvalho P., Madeira H.</t>
  </si>
  <si>
    <t>IReview: An Intelligent Code Review Evaluation Tool using Biofeedback</t>
  </si>
  <si>
    <t>10.1109/ISSRE52982.2021.00056</t>
  </si>
  <si>
    <t>Artificial Intelligence; Biometrics; Code Reviews; Human Performance; Software Defects</t>
  </si>
  <si>
    <t>Peterson C.S., Park K.-I., Baysinger I., Sharif B.</t>
  </si>
  <si>
    <t>An Eye Tracking Perspective on How Developers Rate Source Code Readability Rules</t>
  </si>
  <si>
    <t>10.1109/ASEW52652.2021.00037</t>
  </si>
  <si>
    <t>eye tracking; program comprehension; source code readability</t>
  </si>
  <si>
    <t>Hung J.C., Wang C.-C.</t>
  </si>
  <si>
    <t>The Influence of Cognitive Styles and Gender on Visual Behavior During Program Debugging: A Virtual Reality Eye Tracker Study</t>
  </si>
  <si>
    <t>10.22967/HCIS.2021.11.022</t>
  </si>
  <si>
    <t>Cognitive processes; Eye movement; Program debugging; Virtual reality; Visual attention</t>
  </si>
  <si>
    <t>Ahsan Z., Obaidellah U.</t>
  </si>
  <si>
    <t>Visual behavior on problem comprehension among novice programmers with prior knowledge</t>
  </si>
  <si>
    <t>10.1016/j.procs.2021.09.003</t>
  </si>
  <si>
    <t>Computer education; Eye-tracking; Novice programmers; Program comprehension; Scanpath analysis</t>
  </si>
  <si>
    <t>Wang Y., Duan F., Wang Y.</t>
  </si>
  <si>
    <t>Multi-point surface FES hand rehabilitation system for stroke patients based on eye movement control</t>
  </si>
  <si>
    <t>10.1080/01691864.2021.1982405</t>
  </si>
  <si>
    <t>eye movements; Functional electrical stimulation; joint range of motion; motion capture</t>
  </si>
  <si>
    <t>Lin Y.-T., Liao Y.-Z., Hu X., Wu C.-C.</t>
  </si>
  <si>
    <t>EEG Activities during Program Comprehension: An Exploration of Cognition</t>
  </si>
  <si>
    <t>10.1109/ACCESS.2021.3107795</t>
  </si>
  <si>
    <t>Computer science education; educational technology; programming</t>
  </si>
  <si>
    <t>Gorski P.L., Moller S., Wiefling S., Lo Iacono L.</t>
  </si>
  <si>
    <t>"I just looked for the solution!" - On Integrating Security-Relevant Information in Non-Security API Documentation to Support Secure Coding Practices</t>
  </si>
  <si>
    <t>10.1109/TSE.2021.3094171</t>
  </si>
  <si>
    <t>API Documentation; Content Security Policies; Developer Centered Security; Documentation; Encoding; Internet; Secure Coding Practices; Security; Software; Task analysis; Usability; Usable Security</t>
  </si>
  <si>
    <t>Minimizing Cognitive Overload in Cybersecurity Learning Materials: An Experimental Study Using Eye-Tracking</t>
  </si>
  <si>
    <t>10.1007/978-3-030-80865-5_4</t>
  </si>
  <si>
    <t>Bloom’s taxonomy; Cognitive overload; Curriculum; Cybersecurity; Eye tracking; Pupillometry; Secure coding</t>
  </si>
  <si>
    <t>Iclanzan D., Kátai Z.</t>
  </si>
  <si>
    <t>Increasing the Impact of Teacher Presence in Online Lectures</t>
  </si>
  <si>
    <t>10.1007/978-3-030-77980-1_47</t>
  </si>
  <si>
    <t>Online teaching; Teacher presence; Teaching aid tools</t>
  </si>
  <si>
    <t>Umezawa K., Nakazawa M., Kobayashi M., Ishii Y., Nakano M., Hirasawa S.</t>
  </si>
  <si>
    <t>Evaluation of Difficulty During Visual Programming Learning Using a Simple Electroencephalograph and Minecraft Educational Edition</t>
  </si>
  <si>
    <t>10.1007/978-3-030-72660-7_4</t>
  </si>
  <si>
    <t>Xue Q., Ji Q., Hao J.</t>
  </si>
  <si>
    <t>Exploring Methods of Combining Eye Movement and Facial Expression for Object Selection</t>
  </si>
  <si>
    <t>10.1007/978-3-030-74009-2_37</t>
  </si>
  <si>
    <t>Eye movement; Facial expression; HCI (Human-Computer Interaction); Object selection</t>
  </si>
  <si>
    <t>Muddamsetty S.M., Jahromi M.N.S., Moeslund T.B.</t>
  </si>
  <si>
    <t>Expert Level Evaluations for Explainable AI (XAI) Methods in the Medical Domain</t>
  </si>
  <si>
    <t>10.1007/978-3-030-68796-0_3</t>
  </si>
  <si>
    <t>Zhang L., Su G., Yin J., Li Y., Lin Q., Zhang X., Shao L.</t>
  </si>
  <si>
    <t>Bioinspired Scene Classification by Deep Active Learning With Remote Sensing Applications</t>
  </si>
  <si>
    <t>10.1109/TCYB.2020.2981480</t>
  </si>
  <si>
    <t>Active learning; bioinspired; contaminated; gaze behavior; machine learning; multimodal; remote sensing</t>
  </si>
  <si>
    <t>Averbukh V.L.</t>
  </si>
  <si>
    <t>Evolution of human computer interaction</t>
  </si>
  <si>
    <t>10.26583/SV.12.5.11</t>
  </si>
  <si>
    <t>Computer graphics; Computer networks; Computer visualization; History of human-computer interaction; Natural interfaces; Personal computing</t>
  </si>
  <si>
    <t>Stathopoulos A., Han L., Dunbar N., Burgoon J.K., Metaxas D.</t>
  </si>
  <si>
    <t>Deception Detection in Videos Using Robust Facial Features</t>
  </si>
  <si>
    <t>10.1007/978-3-030-63092-8_45</t>
  </si>
  <si>
    <t>Deception detection; Explainable AI; Video classification</t>
  </si>
  <si>
    <t>Predicting expertise among novice programmers with prior knowledge on programming tasks</t>
  </si>
  <si>
    <t>classification; eye-tracking; machine learning; novice programmers; problem-solving</t>
  </si>
  <si>
    <t>Huang Y., Leach K., Sharafi Z., McKay N., Santander T., Weimer W.</t>
  </si>
  <si>
    <t>Biases and differences in code review using medical imaging and eye-tracking: Genders, humans, and machines</t>
  </si>
  <si>
    <t>10.1145/3368089.3409681</t>
  </si>
  <si>
    <t>Automation; Code review; Eye-tracking; FMRI; Gender</t>
  </si>
  <si>
    <t>Gesslein T., Biener V., Gagel P., Schneider D., Kristensson P.O., Ofek E., Pahud M., Grubert J.</t>
  </si>
  <si>
    <t>Pen-based Interaction with Spreadsheets in Mobile Virtual Reality</t>
  </si>
  <si>
    <t>10.1109/ISMAR50242.2020.00063</t>
  </si>
  <si>
    <t>De Oliveira B., Ribeiro M., Da Costa J.A.S., Gheyi R., Amaral G., De Mello R., Oliveira A., Garcia A., Bonifacio R., Fonseca B.</t>
  </si>
  <si>
    <t>Atoms of Confusion: The Eyes Do Not Lie</t>
  </si>
  <si>
    <t>10.1145/3422392.3422437</t>
  </si>
  <si>
    <t>Atoms of Confusion; Code Comprehension; Eye Tracking</t>
  </si>
  <si>
    <t>Zhang Z.</t>
  </si>
  <si>
    <t>Towards a Multimodal and Context-Aware Framework for Human Navigational Intent Inference</t>
  </si>
  <si>
    <t>10.1145/3382507.3421156</t>
  </si>
  <si>
    <t>human-robot interaction; intent inference; machine learning; multimodal perception</t>
  </si>
  <si>
    <t>Talsma R., Barendsen E., Smetsers S.</t>
  </si>
  <si>
    <t>Analyzing the influence of block highlighting on beginning programmers' reading behavior using eye tracking</t>
  </si>
  <si>
    <t>10.1145/3442481.3442505</t>
  </si>
  <si>
    <t>code comprehension; cognitive load; eye tracking; programming education; retrospective think aloud; source code reading</t>
  </si>
  <si>
    <t>Bednarik R., Busjahn T., Gibaldi A., Ahadi A., Bielikova M., Crosby M., Essig K., Fagerholm F., Jbara A., Lister R., Orlov P., Paterson J., Sharif B., Sirkiä T., Stelovsky J., Tvarozek J., Vrzakova H., van der Linde I.</t>
  </si>
  <si>
    <t>EMIP: The eye movements in programming dataset</t>
  </si>
  <si>
    <t>10.1016/j.scico.2020.102520</t>
  </si>
  <si>
    <t>Dataset; Eye-tracking; Program comprehension</t>
  </si>
  <si>
    <t>Bertram I., Hong J., Huang Y., Weimer W., Sharafi Z.</t>
  </si>
  <si>
    <t>Trustworthiness perceptions in code review: An eye-tracking study</t>
  </si>
  <si>
    <t>10.1145/3382494.3422164</t>
  </si>
  <si>
    <t>Automation; Code Review; Eye tracking; Human factors; Trust</t>
  </si>
  <si>
    <t>Roy D., Fakhoury S., Arnaoudova V.</t>
  </si>
  <si>
    <t>VITALSE: Visualizing Eye Tracking and Biometric Data</t>
  </si>
  <si>
    <t>10.1145/3377812.3382154</t>
  </si>
  <si>
    <t>biometrics; data visualization; eyetracking; multi-modal eyetracking visualization; program comprehension; software engineering</t>
  </si>
  <si>
    <t>Liu L., Liu W., Li X., Xu J., Cheng W.</t>
  </si>
  <si>
    <t>An analysis scheme to interpret students' cognitive process in error finding test</t>
  </si>
  <si>
    <t>10.1145/3425329.3425350</t>
  </si>
  <si>
    <t>Code tracing ability; Cognitive process; Error-finding task; Eye-tracking measurement</t>
  </si>
  <si>
    <t>Katona J., Kovari A., Heldal I., Costescu C., Rosan A., Demeter R., Thill S., Stefanut T.</t>
  </si>
  <si>
    <t>Using eye- Tracking to examine query syntax and method syntax comprehension in LINQ</t>
  </si>
  <si>
    <t>10.1109/CogInfoCom50765.2020.9237910</t>
  </si>
  <si>
    <t>Comprehension; Eye-tracking; LINQ; Method syntax; Query syntax</t>
  </si>
  <si>
    <t>Raunak M.S., Kuhn R., Kogut R., Kacker R.</t>
  </si>
  <si>
    <t>Vulnerability trends in web servers and browsers</t>
  </si>
  <si>
    <t>10.1145/3384217.3384227</t>
  </si>
  <si>
    <t>Datasets; Gaze detection; Neural networks; Text tagging</t>
  </si>
  <si>
    <t>Sharma K., Niforatos E., Giannakos M., Kostakos V.</t>
  </si>
  <si>
    <t>Assessing Cognitive Performance Using Physiological and Facial Features</t>
  </si>
  <si>
    <t>10.1145/3411811</t>
  </si>
  <si>
    <t>Adaptive assessment; Cognitive performance; Debugging; Educational technology; Ensemble learning; Feature Generalizability; GARCH; Gaze-contingency; Learning Analytics; MMLA; Multimodal Learning Analytics; Skill-acquisition</t>
  </si>
  <si>
    <t>Ioannou C., Bakgaard P., Kindler E., Weber B.</t>
  </si>
  <si>
    <t>Towards a tool for visualizing pupil dilation linked with source code artifacts</t>
  </si>
  <si>
    <t>10.1109/VISSOFT51673.2020.00016</t>
  </si>
  <si>
    <t>code comprehension; cognitive load; pupil dilation</t>
  </si>
  <si>
    <t>Zyrianov V., Guarnera D.T., Peterson C.S., Sharif B., Maletic J.I.</t>
  </si>
  <si>
    <t>Automated Recording and Semantics-Aware Replaying of High-Speed Eye Tracking and Interaction Data to Support Cognitive Studies of Software Engineering Tasks</t>
  </si>
  <si>
    <t>10.1109/ICSME46990.2020.00051</t>
  </si>
  <si>
    <t>Empirical Studies; Eye Tracking; High-speed Eye Tracking; Program Comprehension</t>
  </si>
  <si>
    <t>Cooper S., Fensome S.F.P., Kourtis D., Gow S., Dragone M.</t>
  </si>
  <si>
    <t>An EEG investigation on planning human-robot handover tasks</t>
  </si>
  <si>
    <t>10.1109/ICHMS49158.2020.9209543</t>
  </si>
  <si>
    <t>EEG; handover; Human-Robot Interaction; joint-Action</t>
  </si>
  <si>
    <t>Emhardt S.N., Kok E.M., Jarodzka H., Brand-Gruwel S., Drumm C., van Gog T.</t>
  </si>
  <si>
    <t>How Experts Adapt Their Gaze Behavior When Modeling a Task to Novices</t>
  </si>
  <si>
    <t>10.1111/cogs.12893</t>
  </si>
  <si>
    <t>Didactic behavior; Expertise; Expert–novice communication; Eye movement modeling examples; Eye tracking; Programming</t>
  </si>
  <si>
    <t>Sharafi Z., Sharif B., Guéhéneuc Y.-G., Begel A., Bednarik R., Crosby M.</t>
  </si>
  <si>
    <t>A practical guide on conducting eye tracking studies in software engineering</t>
  </si>
  <si>
    <t>10.1007/s10664-020-09829-4</t>
  </si>
  <si>
    <t>Empirical software engineering; Eye tracking; Practical guide; Program comprehension</t>
  </si>
  <si>
    <t>Aqel M.O.A., Alashqar A., Badra A.</t>
  </si>
  <si>
    <t>Smart home automation system based on eye tracking for quadriplegic users</t>
  </si>
  <si>
    <t>10.1109/iCareTech49914.2020.00022</t>
  </si>
  <si>
    <t>Disability; Eye tracking; OpenCV; Python; Quadriplegia; Smart home; Webcam</t>
  </si>
  <si>
    <t>Jia D.</t>
  </si>
  <si>
    <t>An analysis of driver cognitive distraction</t>
  </si>
  <si>
    <t>10.1109/CDS49703.2020.00071</t>
  </si>
  <si>
    <t>Driver distraction detection; Gaze estimation; Head pose; Visual focus</t>
  </si>
  <si>
    <t>Liu L., Liu W., Li X., Wang W., Cheng W.</t>
  </si>
  <si>
    <t>Eye-tracking based performance analysis in error finding programming test</t>
  </si>
  <si>
    <t>10.1109/ICCSE49874.2020.9201882</t>
  </si>
  <si>
    <t>Code browsing; Error-finding test; Eye tracking; Program execution sequence</t>
  </si>
  <si>
    <t>Detection of careless mistakes during programming learning using a simple electroencephalograph</t>
  </si>
  <si>
    <t>10.1109/ICCSE49874.2020.9201772</t>
  </si>
  <si>
    <t>Careless Mistake; E-Learning; Self-study System; Simple EEG</t>
  </si>
  <si>
    <t>Han L., Chen T., Demartini G., Indulska M., Sadiq S.</t>
  </si>
  <si>
    <t>On Understanding Data Worker Interaction Behaviors</t>
  </si>
  <si>
    <t>10.1145/3397271.3401059</t>
  </si>
  <si>
    <t>Peitek N., Siegmund J., Apel S.</t>
  </si>
  <si>
    <t>What drives the reading order of programmers? an eye tracking study</t>
  </si>
  <si>
    <t>10.1145/3387904.3389279</t>
  </si>
  <si>
    <t>Eye tracking; Linearity of reading order; Program comprehension; Programmer experience; Source code linearity</t>
  </si>
  <si>
    <t>Ishida T., Uwano H., Ikutani Y.</t>
  </si>
  <si>
    <t>Combining biometric data with focused document types classifies a success of program comprehension</t>
  </si>
  <si>
    <t>10.1145/3387904.3389291</t>
  </si>
  <si>
    <t>EEG; Eye movement; Machine learning; Program comprehension</t>
  </si>
  <si>
    <t>Paudyal B., Creed C., Frutos-Pascual M., Williams I.</t>
  </si>
  <si>
    <t>Voiceye: A multimodal inclusive development environment</t>
  </si>
  <si>
    <t>10.1145/3357236.3395553</t>
  </si>
  <si>
    <t>Assistive technology; Eye gaze tracking; Programming tools; Speech recognition</t>
  </si>
  <si>
    <t>VITALSE: Visualizing eye tracking and biometric data</t>
  </si>
  <si>
    <t>Arruda M., Haldrup M., Samson K.</t>
  </si>
  <si>
    <t>Performing Citizenship through Design?</t>
  </si>
  <si>
    <t>10.1145/3384772.3385139</t>
  </si>
  <si>
    <t>Citizenship; Decolonialism; Design; embodiment; Participation</t>
  </si>
  <si>
    <t>Kumar A., Mohanty D., Kurzhals K., Beck F., Weiskopf D., Mueller K.</t>
  </si>
  <si>
    <t>Demo of the EyeSAC System for Visual Synchronization, Cleaning, and Annotation of Eye Movement Data</t>
  </si>
  <si>
    <t>10.1145/3379157.3391988</t>
  </si>
  <si>
    <t>Annotation; denoising; eye tracking; filtering; synchronization; visualization</t>
  </si>
  <si>
    <t>Joo H.-J., Jeong H.-Y.</t>
  </si>
  <si>
    <t>A study on eye-tracking-based Interface for VR/AR education platform</t>
  </si>
  <si>
    <t>10.1007/s11042-019-08327-0</t>
  </si>
  <si>
    <t>Augmented reality; Eye tracking; Virtual reality; VR/AR education; VR/AR user Interface</t>
  </si>
  <si>
    <t>Fakhoury S., Roy D., Ma Y., Arnaoudova V., Adesope O.</t>
  </si>
  <si>
    <t>Measuring the impact of lexical and structural inconsistencies on developers’ cognitive load during bug localization</t>
  </si>
  <si>
    <t>10.1007/s10664-019-09751-4</t>
  </si>
  <si>
    <t>Biometrics; Cognitive load; fNIRS; Linguistic Antipatterns; Program comprehension; Readability</t>
  </si>
  <si>
    <t>Moorthy K.L.B., Kumar M., Subramanian R., Gandhi V.</t>
  </si>
  <si>
    <t>GAZEDA- Gaze-guided Cinematic Editing of Wide-Angle Monocular Video Recordings</t>
  </si>
  <si>
    <t>10.1145/3313831.3376544</t>
  </si>
  <si>
    <t>cinematic video editing; dynamic programming; eye gaze; gaze potential; shot selection; stage performance; static wide-angle recording</t>
  </si>
  <si>
    <t>Observations on the Linear Order of Program Code Reading Patterns in Programmers with Dyslexia</t>
  </si>
  <si>
    <t>10.1145/3383219.3383228</t>
  </si>
  <si>
    <t>Computer programming; dyslexia; empirical study; eye tracking; program comprehension; software maintenance</t>
  </si>
  <si>
    <t>Davis D., Zhu F.</t>
  </si>
  <si>
    <t>Understanding and improving secure coding behavior with eye tracking methodologies</t>
  </si>
  <si>
    <t>10.1145/3374135.3385293</t>
  </si>
  <si>
    <t>Coding Behavior; Cyber Threats; Cyber-Attacks; Cybersecurity; Education; Eye Tracking; Secure Coding; Software Vulnerabilities</t>
  </si>
  <si>
    <t>Rudenko A., Kucner T.P., Swaminathan C.S., Chadalavada R.T., Arras K.O., Lilienthal A.J.</t>
  </si>
  <si>
    <t>THÖR: Human-Robot Navigation Data Collection and Accurate Motion Trajectories Dataset</t>
  </si>
  <si>
    <t>10.1109/LRA.2020.2965416</t>
  </si>
  <si>
    <t>Human detection and tracking; motion and path planning; social human-robot interaction</t>
  </si>
  <si>
    <t>Papavlasopoulou S., Sharma K., Giannakos M.N.</t>
  </si>
  <si>
    <t>Coding activities for children: Coupling eye-tracking with qualitative data to investigate gender differences</t>
  </si>
  <si>
    <t>10.1016/j.chb.2019.03.003</t>
  </si>
  <si>
    <t>Coding; Computational thinking; Eye-tracking; Gender differences; Learning strategies</t>
  </si>
  <si>
    <t>Liang F., Kevin S., Baldauf H., Kunze K., Pai Y.S.</t>
  </si>
  <si>
    <t>OmniView: An Exploratory Study of 360 Degree Vision using Dynamic Distortion based on Direction of Interest</t>
  </si>
  <si>
    <t>10.1145/3384657.3384796</t>
  </si>
  <si>
    <t>360 degree vision; projections; visual augmentation</t>
  </si>
  <si>
    <t>Rabba S., Kyan M., Gao L., Quddus A., Zandi A.S., Guan L.</t>
  </si>
  <si>
    <t>Discriminative Robust Head-Pose and Gaze Estimation Using Kernel-DMCCA Features Fusion</t>
  </si>
  <si>
    <t>10.1142/S1793351X20500014</t>
  </si>
  <si>
    <t>Gaze; head-pose; kernel-DMCCA; pupil; quadtree</t>
  </si>
  <si>
    <t>Obaidellah U., Blascheck T., Guarnera D.T., Maletic J.</t>
  </si>
  <si>
    <t>A fine-grained assessment on novice programmers' gaze patterns on pseudocode problems</t>
  </si>
  <si>
    <t>10.1145/3379156.3391982</t>
  </si>
  <si>
    <t>Eye tracking; Human-computer interface; Improving classroom teaching; Program comprehension; Programming education; Teaching/learning strategies</t>
  </si>
  <si>
    <t>Chitalkina N., Bednarik R., Puurtinen M., Gruber H.</t>
  </si>
  <si>
    <t>When you ignore what you see: How to study proof-readers' error in pseudocode reading</t>
  </si>
  <si>
    <t>10.1145/3379156.3391979</t>
  </si>
  <si>
    <t>Code reading; Eye-tracking; Saccadic peak velocity</t>
  </si>
  <si>
    <t>Hauser F., Schreistter S., Reuter R., Mottok J.H., Gruber H., Holmqvist K., Schorr N.</t>
  </si>
  <si>
    <t>Code reviews in C++: Preliminary results from an eye tracking study</t>
  </si>
  <si>
    <t>10.1145/3379156.3391980</t>
  </si>
  <si>
    <t>Code review; Expertise; Eye tracking; Programming</t>
  </si>
  <si>
    <t>Nakayama M., Harada H.</t>
  </si>
  <si>
    <t>Eye movement features in response to comprehension performance during the reading of programs</t>
  </si>
  <si>
    <t>10.1145/3379156.3391981</t>
  </si>
  <si>
    <t>Eye movement; Fixation patterns; Program code comprehension; Reading behaviour</t>
  </si>
  <si>
    <t>Emhardt S., Jarodzka H., Brand-Gruwel S., Drumm C., Van Gog T.</t>
  </si>
  <si>
    <t>Introducing eye movement modeling examples for programming education and the role of teacher's didactic guidance</t>
  </si>
  <si>
    <t>10.1145/3379156.3391978</t>
  </si>
  <si>
    <t>Expertise; Eye Movement Modeling Examples; Eye tracking; Instructional design</t>
  </si>
  <si>
    <t>Hausamann P., Sinnott C., MacNeilage P.R.</t>
  </si>
  <si>
    <t>Positional head-eye tracking outside the lab: An open-source solution</t>
  </si>
  <si>
    <t>10.1145/3379156.3391365</t>
  </si>
  <si>
    <t>Eye tracking; Gaze estimation; Head tracking; Locomotion; Mobile; Open source; Simultaneous localization and mapping</t>
  </si>
  <si>
    <t>Madi N.A., Peterson C.S., Sharif B., Maletic J.I.</t>
  </si>
  <si>
    <t>Can the E-Z reader model predict eye movements over code? towards a model of eye movements over source code</t>
  </si>
  <si>
    <t>10.1145/3379156.3391983</t>
  </si>
  <si>
    <t>Empirical study; Eye tracking; Eye-movement model; Natural text; Source code</t>
  </si>
  <si>
    <t>Saddler J.A., Peterson C.S., Sama S., Nagaraj S., Baysal O., Guerrouj L., Sharif B.</t>
  </si>
  <si>
    <t>Studying Developer Reading Behavior on Stack Overflow during API Summarization Tasks</t>
  </si>
  <si>
    <t>10.1109/SANER48275.2020.9054848</t>
  </si>
  <si>
    <t>API summarization; controlled experiment; eye tracking; reading behavior; Stack Overflow</t>
  </si>
  <si>
    <t>Dobesova Z.</t>
  </si>
  <si>
    <t>Evaluation of effective cognition for the QGIS processing modeler</t>
  </si>
  <si>
    <t>10.3390/app10041446</t>
  </si>
  <si>
    <t>Algorithm; Cognition; Computer languages; Eye-tracking measurement; Gaze tracking; Human-computer interaction; Open source software; Symbols; Visualisation</t>
  </si>
  <si>
    <t>Chadalavada R.T., Andreasson H., Schindler M., Palm R., Lilienthal A.J.</t>
  </si>
  <si>
    <t>Bi-directional navigation intent communication using spatial augmented reality and eye-tracking glasses for improved safety in human–robot interaction</t>
  </si>
  <si>
    <t>10.1016/j.rcim.2019.101830</t>
  </si>
  <si>
    <t>Eye-tracking; Human–robot interaction (HRI); Intention communication; Intention recognition; Logistics; Mobile robots; Obstacle avoidance; Safety; Spatial augmented reality; Stimulated recall interview</t>
  </si>
  <si>
    <t>Eraslan S., Yesilada Y., Harper S.</t>
  </si>
  <si>
    <t>“The best of both worlds!”: Integration of web page and eye tracking data driven approaches for automatic AOI detection</t>
  </si>
  <si>
    <t>10.1145/3372497</t>
  </si>
  <si>
    <t>Region of interest; ROI; Segment; Visual block; Visual element; Web page segmentation</t>
  </si>
  <si>
    <t>Fatma N., Sachdeva N., Rajput N.</t>
  </si>
  <si>
    <t>Canonicalizing organization names for recruitment domain</t>
  </si>
  <si>
    <t>10.1145/3371158.3371203</t>
  </si>
  <si>
    <t>Deitelhoff F., Harrer A., SCHRÖ DER B., Hoppe H.U., Kienle A.</t>
  </si>
  <si>
    <t>Using eye-tracking to evaluate program comprehension</t>
  </si>
  <si>
    <t>Computational thinking; Eye tracking; Learning analytics; Program comprehension</t>
  </si>
  <si>
    <t>Mangaroska K., Sharma K., Gašević D., Giannakos M.</t>
  </si>
  <si>
    <t>Multimodal learning analytics to inform learning design: Lessons learned from computing education</t>
  </si>
  <si>
    <t>10.18608/JLA.2020.73.7</t>
  </si>
  <si>
    <t>Debugging; Learning design; Multimodal learning analytics; Physiological measures; Predictive modelling</t>
  </si>
  <si>
    <t>ANDRZEJEWSKA M., KOTONIAK P.</t>
  </si>
  <si>
    <t>Development of Program Comprehension Skills by Novice Programmers – Longitudinal Eye Tracking Studies</t>
  </si>
  <si>
    <t>10.15388/INFEDU.2020.23</t>
  </si>
  <si>
    <t>eye tracking; novice programmers; program comprehension</t>
  </si>
  <si>
    <t>Shlyamova E.E., Ezhova K.V., Fedorenko D.A.</t>
  </si>
  <si>
    <t>The capabilities of developing eye tracking for AR systems on the base of a microcontroller Raspberry Pi®</t>
  </si>
  <si>
    <t>10.1117/12.2554951</t>
  </si>
  <si>
    <t>Augmented reality; Eye tracking; Image processing; Iris detection; Raspberry Pi</t>
  </si>
  <si>
    <t>Luque Carbajal M., Baranauskas M.C.C.</t>
  </si>
  <si>
    <t>Multimodal Analysis of Preschool Children’s Embodied Interaction with a Tangible Programming Environment</t>
  </si>
  <si>
    <t>10.1007/978-3-030-49062-1_30</t>
  </si>
  <si>
    <t>Embodied interaction; Multimodal analysis; Preschool children; Tangible programming; Tangible User Interface</t>
  </si>
  <si>
    <t>Andrzejewska M., Skawińska A.</t>
  </si>
  <si>
    <t>Examining Students’ Intrinsic Cognitive Load During Program Comprehension – An Eye Tracking Approach</t>
  </si>
  <si>
    <t>10.1007/978-3-030-52240-7_5</t>
  </si>
  <si>
    <t>Cognitive load; Eye tracking; Program comprehension</t>
  </si>
  <si>
    <t>El-Dabaja S., McAvoy D., Naik B.</t>
  </si>
  <si>
    <t>Alert! Automated Vehicle (AV) System Failure – Drivers’ Reactions to a Sudden, Total Automation Disengagement</t>
  </si>
  <si>
    <t>10.1007/978-3-030-50943-9_7</t>
  </si>
  <si>
    <t>Automated Vehicle (AV) failure; Driver reactions</t>
  </si>
  <si>
    <t>Guntha R., Hariharan B., Rangan P.V.</t>
  </si>
  <si>
    <t>Analysis of Multimedia Communication Issues in the Immersive Smart Classroom System - A Control Center Approach</t>
  </si>
  <si>
    <t>10.1016/j.procs.2020.04.282</t>
  </si>
  <si>
    <t>Audio/Video analysis; Communication problems; eLearning; Multimedia communications; Smart classrooms</t>
  </si>
  <si>
    <t>Wanner T., Wanner T., Etzold V.</t>
  </si>
  <si>
    <t>Effects on Girls’ Emotions During Gamification Tasks with Male Priming in STEM Subjects via Eye Tracking</t>
  </si>
  <si>
    <t>10.1007/978-981-15-5584-8_6</t>
  </si>
  <si>
    <t>Emotions; Eye tracker; Gamification; Girls in STEM; STEM</t>
  </si>
  <si>
    <t>Söchting M., Trapp M.</t>
  </si>
  <si>
    <t>Controlling image-stylization techniques using eye tracking</t>
  </si>
  <si>
    <t>Artistic image stylization; Eye-tracking; Image abstraction; Image processing; Interactive media</t>
  </si>
  <si>
    <t>Fronza I., Hellas A., Ihantola P., Mikkonen T.</t>
  </si>
  <si>
    <t>Code Reviews, Software Inspections, and Code Walkthroughs: Systematic Mapping Study of Research Topics</t>
  </si>
  <si>
    <t>10.1007/978-3-030-35510-4_8</t>
  </si>
  <si>
    <t>Code reviews; Code walkthroughs; Mapping study; Software inspections</t>
  </si>
  <si>
    <t>Su D., Li Y.-F., Chen H.</t>
  </si>
  <si>
    <t>Cross-validated locally polynomial modeling for 2-D/3-D gaze tracking with head-worn devices</t>
  </si>
  <si>
    <t>10.1109/TII.2019.2933481</t>
  </si>
  <si>
    <t>human-machine interaction; locally polynomial model; mobile gaze tracking; parallax; Two-dimensional/three-dimensional (2-D/3-D) gaze point</t>
  </si>
  <si>
    <t>Buele J., Varela-Aldás J., Salazar F.W., Soria A., Andaluz V.H.</t>
  </si>
  <si>
    <t>Wheelchair Controlled by Eye Movement Using Raspberry Pi for ALS Patients</t>
  </si>
  <si>
    <t>10.1007/978-3-030-35740-5_9</t>
  </si>
  <si>
    <t>Amyotrophic lateral sclerosis; Eye movement; Image processing; Smart wheelchair</t>
  </si>
  <si>
    <t>Vrzakova H., Begel A., Mehtätalo L., Bednarik R.</t>
  </si>
  <si>
    <t>Affect recognition in code review: An in-situ biometric study of reviewer's affect</t>
  </si>
  <si>
    <t>10.1016/j.jss.2019.110434</t>
  </si>
  <si>
    <t>Affective computing; Code review; CSCW; Physiological signals</t>
  </si>
  <si>
    <t>Li X., Liu W., Wang W., Zhong J., Yu M.</t>
  </si>
  <si>
    <t>Assessing Students' Behavior in Error Finding Programming Tests: An Eye-Tracking Based Approach</t>
  </si>
  <si>
    <t>10.1109/TALE48000.2019.9225906</t>
  </si>
  <si>
    <t>An eye tracking; behavior analys; Student assessment</t>
  </si>
  <si>
    <t>Al-Naser M., Siddiqui S.A., Ohashi H., Ahmed S., Katsuyki N., Takuto S., Dengel A.</t>
  </si>
  <si>
    <t>OGaze: Gaze Prediction in Egocentric Videos for Attentional Object Selection</t>
  </si>
  <si>
    <t>10.1109/DICTA47822.2019.8945893</t>
  </si>
  <si>
    <t>Prediction as a prerequisite of skilled reading: The cases of source-code and music notation</t>
  </si>
  <si>
    <t>10.1145/3364510.3364516</t>
  </si>
  <si>
    <t>Comprehension; Expertise; Eye tracking; Music; Programming; Reading; Source code</t>
  </si>
  <si>
    <t>Tablatin C.L.</t>
  </si>
  <si>
    <t>Exploring common code reading strategies in debugging</t>
  </si>
  <si>
    <t>Code reading strategies; Debugging code reading patterns; Eye tracking; Sequential analysis</t>
  </si>
  <si>
    <t>Gomez A.R., Gellersen H.</t>
  </si>
  <si>
    <t>Exploring the sensed and unexpected: Not looking in gaze interaction</t>
  </si>
  <si>
    <t>10.1145/3363384.3363479</t>
  </si>
  <si>
    <t>Design; Games; Gaze interaction; Interaction design</t>
  </si>
  <si>
    <t>Westling C.E.I.</t>
  </si>
  <si>
    <t>The technological gaze how we see audiences, and the unmodern sublime</t>
  </si>
  <si>
    <t>10.1145/3363384.3363471</t>
  </si>
  <si>
    <t>Agent modeling; Audience agency; Conceptualizing audiences; Experience design; Immersive experience; Interaction design; The immersive aesthetic; The sublime</t>
  </si>
  <si>
    <t>Itoh T.D., Kubo T., Ikeda K., Maruno Y., Ikutani Y., Hata H., Matsumoto K., Ikeda K.</t>
  </si>
  <si>
    <t>Towards generation of visual attention map for source code</t>
  </si>
  <si>
    <t>10.1109/APSIPAASC47483.2019.9023036</t>
  </si>
  <si>
    <t>Su D., Li Y.F., Chen H.</t>
  </si>
  <si>
    <t>Region-wise Polynomial Regression for 3D Mobile Gaze Estimation</t>
  </si>
  <si>
    <t>10.1109/IROS40897.2019.8968536</t>
  </si>
  <si>
    <t>Katona J., Kovari A., Heldal I., Helgesen C., Costescu C., Rosan A., Hathazi A., Thill S., Demeter R.</t>
  </si>
  <si>
    <t>Recording Eye-Tracking Parameters during a Program Source-code Debugging Example</t>
  </si>
  <si>
    <t>10.1109/CogInfoCom47531.2019.9089941</t>
  </si>
  <si>
    <t>Katona J., Kovari A., Costescu C., Rosan A., Hathazi A., Heldal I., Helgesen C., Thill S., Demeter R.</t>
  </si>
  <si>
    <t>The Examination Task of Source-code Debugging Using GP3 Eye Tracker</t>
  </si>
  <si>
    <t>10.1109/CogInfoCom47531.2019.9089952</t>
  </si>
  <si>
    <t>algorithmic thinking; eye-Tracking; program code debugging; programming</t>
  </si>
  <si>
    <t>Couceiro R., De Carvalho P., Branco M.C., Madeira H., Barbosa R., Duraes J., Duarte G., Castelhano J., Duarte C., Teixeira C., Laranjeiro N., Medeiros J.</t>
  </si>
  <si>
    <t>Spotting Problematic Code Lines using Nonintrusive Programmers' Biofeedback</t>
  </si>
  <si>
    <t>10.1109/ISSRE.2019.00019</t>
  </si>
  <si>
    <t>Code annotation; Cognitive overload; Eye tracking; Heart rate variability; Human error; Mental effort; Pupillography; Software faults</t>
  </si>
  <si>
    <t>Xu K., Tagami H., Matsuka T.</t>
  </si>
  <si>
    <t>How do the personality traits affect observational behaviors when judging whether smiles are genuine or not?</t>
  </si>
  <si>
    <t>10.1109/BESC48373.2019.8963457</t>
  </si>
  <si>
    <t>Duchenne smile; eye-tracking; face perception</t>
  </si>
  <si>
    <t>Eom H., Han D., Shin J.S., Noh J.</t>
  </si>
  <si>
    <t>Model predictive control with a visuomotor system for physics-based character animation</t>
  </si>
  <si>
    <t>10.1145/3360905</t>
  </si>
  <si>
    <t>3D character animation; Motion control; Physics-based simulation; Visuomotor system</t>
  </si>
  <si>
    <t>Rosen E., Whitney D., Phillips E., Chien G., Tompkin J., Konidaris G., Tellex S.</t>
  </si>
  <si>
    <t>Communicating and controlling robot arm motion intent through mixed-reality head-mounted displays</t>
  </si>
  <si>
    <t>10.1177/0278364919842925</t>
  </si>
  <si>
    <t>human–robot interaction; Mixed reality; motion planning</t>
  </si>
  <si>
    <t>Starostenko A., Kozin F., Gorbachev R.</t>
  </si>
  <si>
    <t>Real-Time Algorithms for Head Mounted Gaze Tracker</t>
  </si>
  <si>
    <t>10.1109/IC-AIAI48757.2019.00025</t>
  </si>
  <si>
    <t>gaze estimation; head mount devices; human-computer interaction; object detection and tracking</t>
  </si>
  <si>
    <t>Dipaola S., Yalcin O.N.</t>
  </si>
  <si>
    <t>A multi-layer artificial intelligence and sensing based affective conversational embodied agent</t>
  </si>
  <si>
    <t>10.1109/ACIIW.2019.8925291</t>
  </si>
  <si>
    <t>affective computing; artificial intelligence; biosensing; conversational agent; deep learning; embodied agent; embodied character agents; sensing systems</t>
  </si>
  <si>
    <t>Guarnera D.T.</t>
  </si>
  <si>
    <t>Enhancing Eye Tracking of Source Code: A Specialized Fixation Filter for Source Code</t>
  </si>
  <si>
    <t>10.1109/ICSME.2019.00098</t>
  </si>
  <si>
    <t>areas of interest; eye tracking; fixation filtering; source code</t>
  </si>
  <si>
    <t>Zhang L., Sun J., Peterson C., Sharif B., Yu H.</t>
  </si>
  <si>
    <t>Exploring eye tracking data on source code via dual space analysis</t>
  </si>
  <si>
    <t>10.1109/VISSOFT.2019.00016</t>
  </si>
  <si>
    <t>Content space; Developer classification; Embedded space; Eye tracking; Visualization</t>
  </si>
  <si>
    <t>Stavridis K., Psaltis A., Dimou A., Papadopoulos G.Th., Daras P.</t>
  </si>
  <si>
    <t>Deep spatio-temporal modeling for object-level gaze-based relevance assessment</t>
  </si>
  <si>
    <t>10.23919/EUSIPCO.2019.8902990</t>
  </si>
  <si>
    <t>DL; Gaze modeling; Relevance assessment</t>
  </si>
  <si>
    <t>Sharma K., Papavlasopoulou S., Giannakos M.</t>
  </si>
  <si>
    <t>Coding games and robots to enhance computational thinking: How collaboration and engagement moderate children's attitudes?</t>
  </si>
  <si>
    <t>10.1016/j.ijcci.2019.04.004</t>
  </si>
  <si>
    <t>Attitudes; Children programming; Coding activity; Collaborative eye-tracking; Computational thinking; Eye-tracking; Informal learning; Interaction design and children; Programming</t>
  </si>
  <si>
    <t>Wen G., Ge S.S., Chen C.L.P., Tu F., Wang S.</t>
  </si>
  <si>
    <t>Adaptive tracking control of surface vessel using optimized backstepping technique</t>
  </si>
  <si>
    <t>10.1109/TCYB.2018.2844177</t>
  </si>
  <si>
    <t>Actor-critic architecture; Lyapunov stability; optimized backstepping (OB); reinforcement learning (RL); surface vessel</t>
  </si>
  <si>
    <t>Baldovino A.P., Vergonio F.N., Tomas J.P.</t>
  </si>
  <si>
    <t>Child attention detection through facial expression recognition using SVM algorithm</t>
  </si>
  <si>
    <t>10.1145/3355402.3355411</t>
  </si>
  <si>
    <t>Attention Recognition; Child Attention, Computer Vision; Expression; Image Processing; Recognition; Support Vector Machine</t>
  </si>
  <si>
    <t>Cheng G., Poon L.K.M., Lau W.W.F., Zhou R.C.</t>
  </si>
  <si>
    <t>Applying eye tracking to identify students' use of learning strategies in understanding program code</t>
  </si>
  <si>
    <t>10.1145/3345120.3345144</t>
  </si>
  <si>
    <t>Computer programming; Eye tracking; Learning strategies</t>
  </si>
  <si>
    <t>Abid N.J., Maletic J.I., Sharif B.</t>
  </si>
  <si>
    <t>Using developer eye movements to externalize the mental model used in code summarization tasks</t>
  </si>
  <si>
    <t>10.1145/3314111.3319834</t>
  </si>
  <si>
    <t>Code summarization; Eye tracking study; Program comprehension</t>
  </si>
  <si>
    <t>Burch M., Kumar A., Mueller K., Kervezee T., Nuijten W., Oostenbach R., Peeters L., Smit G.</t>
  </si>
  <si>
    <t>Finding the outliers in scanpath data</t>
  </si>
  <si>
    <t>10.1145/3317958.3318225</t>
  </si>
  <si>
    <t>Eye tracking; Information visualization; Visual analytics</t>
  </si>
  <si>
    <t>Saddler J.A.</t>
  </si>
  <si>
    <t>Looks can mean achieving: Understanding eye gaze patterns of proficiency in code comprehension</t>
  </si>
  <si>
    <t>10.1145/3314111.3322876</t>
  </si>
  <si>
    <t>Developer expertise; Eye tracking; Program comprehension; Task proficiency</t>
  </si>
  <si>
    <t>Mardanbegi D., Pfeiffer T.</t>
  </si>
  <si>
    <t>EyeMRTk: A toolkit for developing eye gaze interactive applications in virtual and augmented reality</t>
  </si>
  <si>
    <t>10.1145/3317956.3318155</t>
  </si>
  <si>
    <t>Eye tracking; Gaze interaction; Unity; Virtual reality</t>
  </si>
  <si>
    <t>Blascheck T., Sharif B.</t>
  </si>
  <si>
    <t>Visually analyzing eye movements on natural language texts and source code snippets</t>
  </si>
  <si>
    <t>10.1145/3314111.3319917</t>
  </si>
  <si>
    <t>Eye tracking; Program comprehension; Visual analysis; Visualization</t>
  </si>
  <si>
    <t>Peterson C.S., Abid N.J., Bryant C.A., Maletic J.I., Sharif B.</t>
  </si>
  <si>
    <t>Factors influencing dwell time during source code reading - A large-scale replication experiment</t>
  </si>
  <si>
    <t>10.1145/3314111.3319833</t>
  </si>
  <si>
    <t>Eye tracking study; Source code; Visual attention distribution</t>
  </si>
  <si>
    <t>Chitalkina N.</t>
  </si>
  <si>
    <t>When you don’t see what you expect: Incongruence in music and source code reading</t>
  </si>
  <si>
    <t>10.1145/3314111.3322866</t>
  </si>
  <si>
    <t>Code reading; Expectation incongruence; Eye-time span; Music reading; Pupil size</t>
  </si>
  <si>
    <t>Obaidellah U., Raschke M., Blascheck T.</t>
  </si>
  <si>
    <t>Classification of strategies for solving programming problems using AoI sequence analysis</t>
  </si>
  <si>
    <t>10.1145/3314111.3319825</t>
  </si>
  <si>
    <t>Eye tracking; Programming problems; Reading strategies; Visual analytics</t>
  </si>
  <si>
    <t>Eye tracking analysis of computer program comprehension in programmers with dyslexia</t>
  </si>
  <si>
    <t>10.1007/s10664-018-9649-y</t>
  </si>
  <si>
    <t>Computer programming; Dyslexia; Eye tracking; Program comprehension</t>
  </si>
  <si>
    <t>Choi J., Park H., Paek J., Balan R.K., Ko J.</t>
  </si>
  <si>
    <t>LPGL: Low-power graphics library for mobile AR headsets</t>
  </si>
  <si>
    <t>10.1145/3307334.3326097</t>
  </si>
  <si>
    <t>Augmented Reality; Energy Efficiency; Mobile Headsets</t>
  </si>
  <si>
    <t>Singh A., Bansal A.K.</t>
  </si>
  <si>
    <t>A declarative modeling and an inference engine to generate non-emotional head-based conversational gestures for human-humanoid interactions</t>
  </si>
  <si>
    <t>Conversational gesture; Declarative modeling; Gesture generation; Human-robot interaction; Robotics; Social robotics</t>
  </si>
  <si>
    <t>Sun J.C.-Y., Hsu K.Y.-C.</t>
  </si>
  <si>
    <t>A smart eye-tracking feedback scaffolding approach to improving students’ learning self-efficacy and performance in a C programming course</t>
  </si>
  <si>
    <t>10.1016/j.chb.2019.01.036</t>
  </si>
  <si>
    <t>Academic performance; Eye-tracking; Programming design; Scaffolding; Self-efficacy</t>
  </si>
  <si>
    <t>Shakil A., Lutteroth C., Weber G.</t>
  </si>
  <si>
    <t>CodeGazer: Making code navigation easy and natural with gaze input</t>
  </si>
  <si>
    <t>10.1145/3290605.3300306</t>
  </si>
  <si>
    <t>Actigaze; Eye gaze tracking; Integrated development environment (IDE); Source code navigation</t>
  </si>
  <si>
    <t>Vrzakova H., Amon M.J., Stewart A.E.B., D’Mello S.K.</t>
  </si>
  <si>
    <t>Dynamics of Visual Aention in Multiparty Collaborative Problem Solving using Multidimensional Recurrence antification Analysis</t>
  </si>
  <si>
    <t>10.1145/3290605.3300572</t>
  </si>
  <si>
    <t>CSCL; CSCW; Eye-tracking; MdRQA; Regularity; Synchrony</t>
  </si>
  <si>
    <t>Ahrens M., Schneider K., Busch M.</t>
  </si>
  <si>
    <t>Attention in software maintenance: An eye tracking study</t>
  </si>
  <si>
    <t>10.1109/EMIP.2019.00009</t>
  </si>
  <si>
    <t>Attention transfer; Eye tracking; Focused attention; Program comprehension; Software maintenance</t>
  </si>
  <si>
    <t>Deitelhoff F., Harrer A., Kienle A.</t>
  </si>
  <si>
    <t>The influence of different AOI models in source code comprehension analysis</t>
  </si>
  <si>
    <t>10.1109/EMIP.2019.00010</t>
  </si>
  <si>
    <t>AOI-DNA; AOI-STG; Areas of interest; Data fishing; Eye tracking; Program comprehension; Signal detection; Source code comprehension</t>
  </si>
  <si>
    <t>Simhandl G., Paulweber P., Zdun U.</t>
  </si>
  <si>
    <t>Design of an executable specification language using eye tracking</t>
  </si>
  <si>
    <t>10.1109/EMIP.2019.00014</t>
  </si>
  <si>
    <t>Abstract state machines; Effects of language features; Executable specification language; Gaze behavior</t>
  </si>
  <si>
    <t>Ikutani Y., Koganti N., Hata H., Kubo T., Matsumoto K.</t>
  </si>
  <si>
    <t>Toward imitating visual attention of experts in software development tasks</t>
  </si>
  <si>
    <t>10.1109/EMIP.2019.00013</t>
  </si>
  <si>
    <t>Attention; Eye movement; Imitation learning; Neural autonomous model</t>
  </si>
  <si>
    <t>Ishida T., Uwano H.</t>
  </si>
  <si>
    <t>Synchronized analysis of eye movement and EEG during program comprehension</t>
  </si>
  <si>
    <t>10.1109/EMIP.2019.00012</t>
  </si>
  <si>
    <t>EEG; Eye movement; Program comprehension; Synchronized analysis</t>
  </si>
  <si>
    <t>Sharif B., Peterson C.S., Guarnera D.T., Bryant C.A., Buchanan Z., Zyrianov V., Maletic J.I.</t>
  </si>
  <si>
    <t>Practical eye tracking with iTrace</t>
  </si>
  <si>
    <t>10.1109/EMIP.2019.00015</t>
  </si>
  <si>
    <t>Empirical studies; Eye tracking; Integrated development environments; Practical solution; Program comprehension</t>
  </si>
  <si>
    <t>Santos D., Sant'Anna C.</t>
  </si>
  <si>
    <t>How does feature dependency affect configurable system comprehensibility?</t>
  </si>
  <si>
    <t>10.1109/ICPC.2019.00016</t>
  </si>
  <si>
    <t>Configurable Systems; Eye tracking; Feature dependency; Program comprehension; Variability bugs</t>
  </si>
  <si>
    <t>Bauer J., Siegmund J., Peitek N., Hofmeister J.C., Apel S.</t>
  </si>
  <si>
    <t>Indentation: Simply a matter of style or support for program comprehension?</t>
  </si>
  <si>
    <t>10.1109/ICPC.2019.00033</t>
  </si>
  <si>
    <t>Code Indentation; Program Comprehension; Visual Effort</t>
  </si>
  <si>
    <t>Peterson C.S., Saddler J., Blascheck T., Sharif B.</t>
  </si>
  <si>
    <t>Visually analyzing students' gaze on C++ code snippets</t>
  </si>
  <si>
    <t>10.1109/EMIP.2019.00011</t>
  </si>
  <si>
    <t>C++ source code; Eye tracking; Program comprehension; Scanpaths; Transitions; Visual analysis</t>
  </si>
  <si>
    <t>Abid N.J., Sharif B., Dragan N., Alrasheed H., Maletic J.I.</t>
  </si>
  <si>
    <t>Developer Reading Behavior while Summarizing Java Methods: Size and Context Matters</t>
  </si>
  <si>
    <t>10.1109/ICSE.2019.00052</t>
  </si>
  <si>
    <t>empirical study; eye tracking; program comprehension; source code summarization</t>
  </si>
  <si>
    <t>Mizusaki Y., Ikudome S., Ishii Y., Unenaka S., Funo T., Takeuchi T., Ogasa K., Mori S., Nakamoto H.</t>
  </si>
  <si>
    <t>Why does the Quiet Eye improve aiming accuracy? Testing a motor preparation hypothesis with brain potential</t>
  </si>
  <si>
    <t>10.1007/s10339-018-0890-5</t>
  </si>
  <si>
    <t>Darts; Longitudinal design; Motor programming; Movement-related cortical potentials; QE training; Quiet Eye</t>
  </si>
  <si>
    <t>Zhang J., Wu Y., Huang H., Hou G.</t>
  </si>
  <si>
    <t>A New Human Eye Tracking Method Based on Tracking Module Feedback TLD Algorithm</t>
  </si>
  <si>
    <t>10.1109/HPCC/SmartCity/DSS.2018.00071</t>
  </si>
  <si>
    <t>Fatigue detection; Human eye tracking; Real-time programming; Tracking-learning-detection</t>
  </si>
  <si>
    <t>Mahmood H., Islam S.M.S., Gilani S.O., Ayaz Y.</t>
  </si>
  <si>
    <t>Dynamic Saliency Model Inspired by Middle Temporal Visual Area: A Spatio-Temporal Perspective</t>
  </si>
  <si>
    <t>10.1109/DICTA.2018.8615806</t>
  </si>
  <si>
    <t>Center bias; High level features; Low-level features; Spatio-Temporal coherence; Visual cortex; Visual saliency</t>
  </si>
  <si>
    <t>Angert T., Schneider B.</t>
  </si>
  <si>
    <t>Augmenting transcripts with natural language processing and multimodal data</t>
  </si>
  <si>
    <t>Biometrics; Computer supported collaborative learning; Data visualization; Natural language processing</t>
  </si>
  <si>
    <t>Choma J., Guerra E.M., da Silva T.S., Albuquerque T., Albuquerque V.G., Zaina L.M.</t>
  </si>
  <si>
    <t>An Empirical Study of Test-Driven Development vs. Test-Last Development Using Eye Tracking</t>
  </si>
  <si>
    <t>10.1007/978-3-030-36701-5_2</t>
  </si>
  <si>
    <t>Eye tracking; TDD; Test-Driven Development; Test-Last Development; TLD</t>
  </si>
  <si>
    <t>Wang C.-C., Hung J.C., Wang S.-C., Huang Y.-M.</t>
  </si>
  <si>
    <t>Visual Attention Analysis During Program Debugging Using Virtual Reality Eye Tracker</t>
  </si>
  <si>
    <t>10.1007/978-3-030-35343-8_11</t>
  </si>
  <si>
    <t>Eye movement analysis; Program debugging; Virtual reality; Visual behavior</t>
  </si>
  <si>
    <t>Turenko V., Baltulionis S., Vasiljevas M., Damaševičius R.</t>
  </si>
  <si>
    <t>Analysing program source code reading skills with eye tracking technology</t>
  </si>
  <si>
    <t>Code reading; Eye tracking; Gaze tracking; Human-centered computing; Program comprehension</t>
  </si>
  <si>
    <t>Trapp A.C., Liu W., Djamasbi S.</t>
  </si>
  <si>
    <t>Identifying fixations in gaze data via inner density and optimization</t>
  </si>
  <si>
    <t>10.1287/ijoc.2018.0859</t>
  </si>
  <si>
    <t>Eye-tracking; Fixation identification; Fixation inner density; Gaze data; Mixed-integer nonlinear optimization</t>
  </si>
  <si>
    <t>Saddler J.A., Peterson C.S., Peachock P., Sharif B.</t>
  </si>
  <si>
    <t>Reading Behavior and Comprehension of C++ Source Code - A Classroom Study</t>
  </si>
  <si>
    <t>10.1007/978-3-030-22419-6_43</t>
  </si>
  <si>
    <t>Expertise; Eye tracking; Gaze transitions; Program comprehension</t>
  </si>
  <si>
    <t>Zdebskyi P., Vysotska V., Peleshchak R., Peleshchak I., Demchuk A., Krylyshyn M.</t>
  </si>
  <si>
    <t>An application development for recognizing of view in order to control the mouse pointer</t>
  </si>
  <si>
    <t>Artificial neural network; Component called viewpointdata; Control the Mouse Pointer; Convolutional neural network; Data analyzation; Data stream mining; Demand knowledge; Eye recognition; Eye tracking; Facial feature; Functional requirement; Human eye; Image processing; Image recognition; Machine Learning; Machine learning algorithm; Mouse cursor; Mouse pointer; Neural Network; Open source; Python; Real time; Sequence action response; System component; Third party device; Trademark office; User perspective; User's Point; Web camera; Weight coefficient</t>
  </si>
  <si>
    <t>Gorbunovs A., Timsans Z., Grada I.</t>
  </si>
  <si>
    <t>Eye-tracking introduction considerations in vestibular telerehabilitation in Latvia</t>
  </si>
  <si>
    <t>10.21533/pen.v7i1.354</t>
  </si>
  <si>
    <t>Eye-tracking; Facial recognition; Gaze data; Postural balance; Telerehabilitation</t>
  </si>
  <si>
    <t>Wulff-Jensen A., Ruder K., Triantafyllou E., Bruni L.E.</t>
  </si>
  <si>
    <t>Gaze strategies can reveal the impact of source code features on the cognitive load of novice programmers</t>
  </si>
  <si>
    <t>10.1007/978-3-319-94866-9_9</t>
  </si>
  <si>
    <t>Code features; Eye-tracking; Programmer; Programming; Readability</t>
  </si>
  <si>
    <t>Wang K., Zhao R., Ji Q.</t>
  </si>
  <si>
    <t>A Hierarchical Generative Model for Eye Image Synthesis and Eye Gaze Estimation</t>
  </si>
  <si>
    <t>10.1109/CVPR.2018.00053</t>
  </si>
  <si>
    <t>Villamor M., Rodrigo M.M.</t>
  </si>
  <si>
    <t>Gaze collaboration patterns of successful and unsuccessful programming pairs</t>
  </si>
  <si>
    <t>Collaboration; Cross-recurrence plots; Eye tracking; Pair programming</t>
  </si>
  <si>
    <t>Impact of pair programming dynamics and profiles to pair success</t>
  </si>
  <si>
    <t>Convergence; CRQA; Eye tracking; Leader-follower; Pair programming</t>
  </si>
  <si>
    <t>Characterizing individual gaze patterns of pair programming participants</t>
  </si>
  <si>
    <t>Eye tracking metrics; Gaze patterns; Pair programming</t>
  </si>
  <si>
    <t>Bednarik R., Schulte C., Budde L., Heinemann B., Vrzakova H.</t>
  </si>
  <si>
    <t>Eye-movement modeling examples in source code comprehension: A classroom study</t>
  </si>
  <si>
    <t>10.1145/3279720.3279722</t>
  </si>
  <si>
    <t>Classroom; Eye-tracking; Gaze guidance; Source code</t>
  </si>
  <si>
    <t>Rossil S., Ercolano G., Raggioli L., Savino E., Ruocco M.</t>
  </si>
  <si>
    <t>The Disappearing Robot: An Analysis of Disengagement and Distraction during Non-Interactive Tasks</t>
  </si>
  <si>
    <t>10.1109/ROMAN.2018.8525514</t>
  </si>
  <si>
    <t>Fakhoury S.</t>
  </si>
  <si>
    <t>Moving towards objective measures of program comprehension</t>
  </si>
  <si>
    <t>10.1145/3236024.3275426</t>
  </si>
  <si>
    <t>Biometrics; Cognitive Load; Eyetracking; fNIRS; Program Comprehension; Source Code Lexicon</t>
  </si>
  <si>
    <t>Celepkolu M., Boyer K.E.</t>
  </si>
  <si>
    <t>Predicting Student Performance Based on Eye Gaze During Collaborative Problem Solving</t>
  </si>
  <si>
    <t>10.1145/3279981.3279991</t>
  </si>
  <si>
    <t>Collaborative Problem Solving; Eye-Gaze Activity; Team Role</t>
  </si>
  <si>
    <t>Palm R., Lilienthal A.J.</t>
  </si>
  <si>
    <t>Fuzzy logic and control in Human-Robot Systems - Geometrical and kinematic considerations</t>
  </si>
  <si>
    <t>10.1109/FUZZ-IEEE.2018.8491594</t>
  </si>
  <si>
    <t>Peitek N., Siegmund J., Parnin C., Apel S., Hofmeister J.C., Brechmann A.</t>
  </si>
  <si>
    <t>Simultaneous measurement of program comprehension with fMRI and eye tracking: A case study</t>
  </si>
  <si>
    <t>10.1145/3239235.3240495</t>
  </si>
  <si>
    <t>Eye tracking; Functional magnetic resonance imaging; Program comprehension</t>
  </si>
  <si>
    <t>Zeng X., Zhang M., Ma X., Li Y.</t>
  </si>
  <si>
    <t>Design of a bionic eye experimental platform</t>
  </si>
  <si>
    <t>10.23919/ChiCC.2018.8482824</t>
  </si>
  <si>
    <t>Bionic eye platform; Control system; Mechanical structure; Sliding mode control; Software</t>
  </si>
  <si>
    <t>Tsai M.-J., Hsu P.-F., Pai H.-T.</t>
  </si>
  <si>
    <t>Eye-Tracking Data Analyzer (EDA) Developed for Educational Researchers: A Sample Module of LSA</t>
  </si>
  <si>
    <t>N?</t>
  </si>
  <si>
    <t>10.1109/ISET.2018.00050</t>
  </si>
  <si>
    <t>data analysis; data visualization; Eye tracking; lag sequential analysis; tool development</t>
  </si>
  <si>
    <t>Heikkilä M., Mannila L.</t>
  </si>
  <si>
    <t>Debugging in programming as a multimodal practice in early childhood education settings</t>
  </si>
  <si>
    <t>10.3390/mti2030042</t>
  </si>
  <si>
    <t>Debugging; Early childhood education; Instructional artefacts; Multimodality; Programming</t>
  </si>
  <si>
    <t>Jermann P., Sharma K.</t>
  </si>
  <si>
    <t>Gaze as a proxy for cognition and communication</t>
  </si>
  <si>
    <t>10.1109/ICALT.2018.00043</t>
  </si>
  <si>
    <t>Dialogue coding; Dual eye-Tracking; Program comprehension; Program understanding</t>
  </si>
  <si>
    <t>Deitelhoff F., Harrer A.</t>
  </si>
  <si>
    <t>Towards a dynamic help system: Support of learners during programming tasks based upon historical eye-Tracking data</t>
  </si>
  <si>
    <t>10.1109/ICALT.2018.00116</t>
  </si>
  <si>
    <t>Eye tracking; Social guidance; Social navigation</t>
  </si>
  <si>
    <t>Predicting successful collaboration in a pair programming eye tracking experiment</t>
  </si>
  <si>
    <t>10.1145/3213586.3225234</t>
  </si>
  <si>
    <t>Collaboration; Cross-recurrence quantification analysis; Eye tracking; Pair programming</t>
  </si>
  <si>
    <t>Camurri A., Volpe G., Piana S., Mancini M., Alborno P., Ghisio S.</t>
  </si>
  <si>
    <t>The energy lift: Automated measurement of postural tension and energy transmission</t>
  </si>
  <si>
    <t>10.1145/3212721.3212887</t>
  </si>
  <si>
    <t>Automated analysis of movement qualities.; Cross-modal and multimodal interactive systems; Dance performance; Expressive movement</t>
  </si>
  <si>
    <t>Poggi I., Ansani A.</t>
  </si>
  <si>
    <t>The lexicon of the conductor's gaze</t>
  </si>
  <si>
    <t>10.1145/3212721.3212811</t>
  </si>
  <si>
    <t>Body lexicons; Conductor; Meanings of gaze; Music performance</t>
  </si>
  <si>
    <t>Sharma K., Papavlasopoulou S., Giannakos M., Jaccheri L.</t>
  </si>
  <si>
    <t>Kid coding games and artistic robots: Attitudes and gaze behavior</t>
  </si>
  <si>
    <t>10.1145/3213818.3220126</t>
  </si>
  <si>
    <t>Attitude; Attitude for programming; Computational thinking; Eye-tracking; Learning; Mobile eye-tracking; Pre-university coding; Programming psychology</t>
  </si>
  <si>
    <t>Konopka M., Talian A., Tvarozek J., Navrat P.</t>
  </si>
  <si>
    <t>Data flow metrics in program comprehension tasks</t>
  </si>
  <si>
    <t>10.1145/3216723.3216728</t>
  </si>
  <si>
    <t>Eye tracking; Metrics; Program comprehension</t>
  </si>
  <si>
    <t>Begel A., Vrzakova H.</t>
  </si>
  <si>
    <t>Eye movements in code review</t>
  </si>
  <si>
    <t>10.1145/3216723.3216727</t>
  </si>
  <si>
    <t>Code review; Eye tracking</t>
  </si>
  <si>
    <t>Peitek N., Siegmund J., Parnin C., Apel S., Brechmann A.</t>
  </si>
  <si>
    <t>Beyond gaze: Preliminary analysis of pupil dilation and blink rates in an fMRI study of program comprehension</t>
  </si>
  <si>
    <t>10.1145/3216723.3216726</t>
  </si>
  <si>
    <t>Blink rates; Eye tracking; Functional magnetic resonance imaging; Program comprehension; Pupil dilation</t>
  </si>
  <si>
    <t>Toward conjoint analysis of simultaneous eye-tracking and fMRI data for program-comprehension studies</t>
  </si>
  <si>
    <t>10.1145/3216723.3216725</t>
  </si>
  <si>
    <t>Gaze behaviour in computer programmers with dyslexia: Considerations regarding code style, layout and crowding</t>
  </si>
  <si>
    <t>10.1145/3216723.3216724</t>
  </si>
  <si>
    <t>Obaidellah U., Haek M.A.</t>
  </si>
  <si>
    <t>Evaluating gender dierence on algorithmic problems using eye-tracker</t>
  </si>
  <si>
    <t>10.1145/3204493.3204537</t>
  </si>
  <si>
    <t>Algorithms problems; Eye-tracking; Gender dierences; Novice programmers; Pseudocode</t>
  </si>
  <si>
    <t>Guarnera D.T., Bryant C.A., Mishra A., Maletic J.I., Sharif B.</t>
  </si>
  <si>
    <t>iTrace: Eye tracking infrastructure for development environments</t>
  </si>
  <si>
    <t>10.1145/3204493.3208343</t>
  </si>
  <si>
    <t>Eye tracking infrastructure; Integrated development environments</t>
  </si>
  <si>
    <t>Deitelhoff F.</t>
  </si>
  <si>
    <t>Asynchronous gaze sharing: Towards a dynamic help system to support learners during program comprehension</t>
  </si>
  <si>
    <t>10.1145/3204493.3207421</t>
  </si>
  <si>
    <t>Asynchronous gaze sharing; Program comprehension; Social guidance; Social navigation</t>
  </si>
  <si>
    <t>Liang C., Karolus J., Kosch T., Schmidt A.</t>
  </si>
  <si>
    <t>On the suitability of real-time assessment of programming proficiency using gaze properties</t>
  </si>
  <si>
    <t>10.1145/3205873.3210702</t>
  </si>
  <si>
    <t>Behavioral Patterns; Eye Tracking; Programming Proficiency</t>
  </si>
  <si>
    <t>Fakhoury S., Ma Y., Arnaoudova V., Adesope O.</t>
  </si>
  <si>
    <t>The effect of poor source code lexicon and readability on developers' cognitive load</t>
  </si>
  <si>
    <t>10.1145/3196321.3196347</t>
  </si>
  <si>
    <t>biometrics; cognitive load; eyetracking; fNIRS; program comprehension; source code lexicon</t>
  </si>
  <si>
    <t>Peitek N.</t>
  </si>
  <si>
    <t>A neuro-cognitive perspective of program comprehension</t>
  </si>
  <si>
    <t>10.1145/3183440.3183442</t>
  </si>
  <si>
    <t>Eye Tracking; Functional Magnetic Resonance Imaging; Program Comprehension; Top-Down Comprehension</t>
  </si>
  <si>
    <t>Mompeán J., Aragón J.L., Prieto P.M., Artal P.</t>
  </si>
  <si>
    <t>Design of an accurate and high-speed binocular pupil tracking system based on GPGPUs</t>
  </si>
  <si>
    <t>10.1007/s11227-017-2193-5</t>
  </si>
  <si>
    <t>Gaze tracking; GPGPU; GPU; High-speed eye pupil tracking; Image processing; Real-time systems</t>
  </si>
  <si>
    <t>Spinelli L., Pandey M., Oney S.</t>
  </si>
  <si>
    <t>Attention patterns for code animations: Using eye trackers to evaluate dynamic code presentation techniques</t>
  </si>
  <si>
    <t>10.1145/3191697.3214338</t>
  </si>
  <si>
    <t>Eye Tracking; Program Animation; Programming Education</t>
  </si>
  <si>
    <t>Mangaroska K., Sharma K., Giannakos M., Trætteberg H., Dillenbourg P.</t>
  </si>
  <si>
    <t>Gaze insights into debugging behavior using learner-Centred analysis</t>
  </si>
  <si>
    <t>10.1145/3170358.3170386</t>
  </si>
  <si>
    <t>Behaviour regulation; Debugging; Eye-tracking; Learner-centred analysis; Mirroring tools</t>
  </si>
  <si>
    <t>Lee S., Hooshyar D., Ji H., Nam K., Lim H.</t>
  </si>
  <si>
    <t>Mining biometric data to predict programmer expertise and task difficulty</t>
  </si>
  <si>
    <t>10.1007/s10586-017-0746-2</t>
  </si>
  <si>
    <t>Biometric data; Code comprehension; Machine learning; Programming expertise; Task difficulty</t>
  </si>
  <si>
    <t>Walters-Symons R., Wilson M., Klostermann A., Vine S.</t>
  </si>
  <si>
    <t>Examining the response programming function of the Quiet Eye: Do tougher shots need a quieter eye?</t>
  </si>
  <si>
    <t>10.1007/s10339-017-0841-6</t>
  </si>
  <si>
    <t>Golf putting; Online control; Pre-programming; Quiet Eye; Task difficulty</t>
  </si>
  <si>
    <t>Podladchikova L., Samarin A., Shaposhnikov D., Petrushan M.</t>
  </si>
  <si>
    <t>Modern views on visual attention mechanisms</t>
  </si>
  <si>
    <t>10.1007/978-3-319-63940-6_19</t>
  </si>
  <si>
    <t>2D images; 3D environment; Eye movements; Individual peculiarities of viewing; Return fixations; Visual attention</t>
  </si>
  <si>
    <t>Towards modeling gestures for non-emotional conversational interaction by humanoid robots</t>
  </si>
  <si>
    <t>Gesture generation; Human-robot interaction; Robotics; Social robotics</t>
  </si>
  <si>
    <t>Fujisawa H., Onuma R., Nakayama H., Kaminaga H., Miyadera Y., Nakamura S.</t>
  </si>
  <si>
    <t>Dynamically visualize the human relationship networks on the web depending on the difference of gaze factors</t>
  </si>
  <si>
    <t>Dynamic Visualization; Human-Relationship Network; Relation Factor; Web Visualization</t>
  </si>
  <si>
    <t>Accessing your navigation plans! human-robot intention transfer using eye-tracking glasses</t>
  </si>
  <si>
    <t>10.3233/978-1-61499-902-7-253</t>
  </si>
  <si>
    <t>Eye-tracking; Eye-Tracking Glasses; Human-Robot Interaction (HRI); Implicit Intention Transference; Navigation Intent; Obstacle avoidance</t>
  </si>
  <si>
    <t>Corneliussen H.G., Herman C., Gajjala R.</t>
  </si>
  <si>
    <t>ICT changes everything! But who changes ICT?</t>
  </si>
  <si>
    <t>10.1007/978-3-319-99605-9_18</t>
  </si>
  <si>
    <t>Feminist pedagogy; Feminist theories; Global perspectives; ICT competence</t>
  </si>
  <si>
    <t>Sharma K., Mangaroska K., Giannakos M., Dillenbourg P.</t>
  </si>
  <si>
    <t>Interlacing gaze and actions to explain the debugging process</t>
  </si>
  <si>
    <t>Computer science education; Eye-tracking; Program debugging; Programming; Time-scales</t>
  </si>
  <si>
    <t>Rachavarapu K.K., Kumar M., Gandhi V., Subramanian R.</t>
  </si>
  <si>
    <t>Watch to edit: Video retargeting using gaze</t>
  </si>
  <si>
    <t>10.1111/cgf.13354</t>
  </si>
  <si>
    <t>Computing methodologies → Scene understanding; Convex optimization; Image-based rendering; Theory of computation → Dynamic programming</t>
  </si>
  <si>
    <t>Matsumoto S., Hanafusa R., Hayashi Y., Hirashima T.</t>
  </si>
  <si>
    <t>Analyzing reading pattern of simple c source code consisting of only assignment and arithmetic operations based on data dependency relationship by using eye movement</t>
  </si>
  <si>
    <t>10.1007/978-3-319-92043-6_44</t>
  </si>
  <si>
    <t>Data dependency relationship; Eye tracking; Programming education; Reading</t>
  </si>
  <si>
    <t>Nunnari F., Heloir A.</t>
  </si>
  <si>
    <t>Write-once, transpile-everywhere: Re-using motion controllers of virtual humans across multiple game engines</t>
  </si>
  <si>
    <t>10.1007/978-3-319-95270-3_37</t>
  </si>
  <si>
    <t>Haxe; Motion controller; Software architecture; Transpilation; Virtual humans</t>
  </si>
  <si>
    <t>Chandrika K.R., Amudha J.</t>
  </si>
  <si>
    <t>A fuzzy inference system to recommend skills for source code review using eye movement data</t>
  </si>
  <si>
    <t>10.3233/JIFS-169467</t>
  </si>
  <si>
    <t>code coverage; debugging; eye tracking; recommendation system; skills; Software engineering; source cod review</t>
  </si>
  <si>
    <t>Ben Khelifa M.M., Lamti H.A., Alimi A.M.</t>
  </si>
  <si>
    <t>Towards a new generation of wheelchairs sensitive to emotional behavior of disabled people</t>
  </si>
  <si>
    <t>10.1007/978-3-319-76354-5_16</t>
  </si>
  <si>
    <t>Bieda R., Jaskot K., Łazarski J.</t>
  </si>
  <si>
    <t>Nystagmus Detection System</t>
  </si>
  <si>
    <t>10.1007/978-3-319-64674-9_4</t>
  </si>
  <si>
    <t>Eye tracking; Gaze tracking; Optokinetic nystagmus</t>
  </si>
  <si>
    <t>Testing of Perceptual Discriminability in Workflow Diagrams by Eye-Tracking Method</t>
  </si>
  <si>
    <t>10.1007/978-3-319-67618-0_30</t>
  </si>
  <si>
    <t>Colour; Eye-tracking; Human-computer interaction; Perception; Shape; Visual programming language; Workflow</t>
  </si>
  <si>
    <t>Larsen L.B., Jensen S.S., Baunstrup M.</t>
  </si>
  <si>
    <t>Directing untrained users’ attention using simple sound patterns</t>
  </si>
  <si>
    <t>10.1007/978-3-319-60477-0_2</t>
  </si>
  <si>
    <t>Auditory displays; Directing attention; Human factors; Interaction design; Sound design</t>
  </si>
  <si>
    <t>Jenke M., Maier T.</t>
  </si>
  <si>
    <t>What does the eye want? An investigation of interface parameters to ensure intuitive gaze-controlled interactions for multidimensional inputs</t>
  </si>
  <si>
    <t>10.1007/978-3-319-60492-3_1</t>
  </si>
  <si>
    <t>Design parameters; Eye tracking; Gaze control; Interaction path; Scale parameter; Virtual control element; Virtual control variable</t>
  </si>
  <si>
    <t>Zhang Y., Yang H., Xu Y., Feng L.</t>
  </si>
  <si>
    <t>Comparison of visual comfort and fatigue between watching different types of 3D TVS as measured by eye tracking</t>
  </si>
  <si>
    <t>10.1007/978-3-319-60642-2_16</t>
  </si>
  <si>
    <t>3D TV; Eye-tracking; Visual comfort; Visual fatigue</t>
  </si>
  <si>
    <t>Strybel T.Z., Keeler J., Mattoon N., Alvarez A., Barakezyan V., Barraza E., Park J., Vu K.-P.L., Battiste V.</t>
  </si>
  <si>
    <t>Measuring the effectiveness of human autonomy teaming</t>
  </si>
  <si>
    <t>10.1007/978-3-319-60642-2_3</t>
  </si>
  <si>
    <t>Autonomous constrained flight planner; Human-autonomy-teaming</t>
  </si>
  <si>
    <t>Gunawan F.E., Wijaya O., Soewito B., Candra S., Diana, Suharyanto C.E., Sekishita N.</t>
  </si>
  <si>
    <t>An analysis of concentration region on powerpoint slides using eye tracking</t>
  </si>
  <si>
    <t>Guan Q., Bao H., Xuan Z.</t>
  </si>
  <si>
    <t>The research of prediction model on intelligent vehicle based on driver’s perception</t>
  </si>
  <si>
    <t>Kassem K., Salah J., Abdrabou Y., Morsy M., El-Gendy R., Abdelrahman Y., Abdennadher S.</t>
  </si>
  <si>
    <t>DiVA: Exploring the usage of pupil diameter to elicit valence and arousal</t>
  </si>
  <si>
    <t>Sahay A., Biswas P.</t>
  </si>
  <si>
    <t>Webcam based eye gaze tracking using a landmark detector</t>
  </si>
  <si>
    <t>Giordano D., Pino C., Kavasidis I., Spampinato C., Pietro M.D., Rizzo R., Scuderi A., Barone R.</t>
  </si>
  <si>
    <t>An Eye Tracker based Computer System to Support Oculomotor and Attention Deficit Investigations</t>
  </si>
  <si>
    <t>Ford D.</t>
  </si>
  <si>
    <t>Using eye tracking to identify features of peer parity on stack overflow</t>
  </si>
  <si>
    <t>Budde L., Heinemann B., Schulte C.</t>
  </si>
  <si>
    <t>A theory based tool set for analysing reading processes in the context of learning programming</t>
  </si>
  <si>
    <t>Suchan J.</t>
  </si>
  <si>
    <t>Declarative Reasoning about Space and Motion with Video</t>
  </si>
  <si>
    <t>Morgan S.</t>
  </si>
  <si>
    <t>How Are Programming Questions from Women Received on Stack Overflow? A Case Study of Peer Parity</t>
  </si>
  <si>
    <t>Čehovin L.</t>
  </si>
  <si>
    <t>TraX: The visual Tracking eXchange protocol and library</t>
  </si>
  <si>
    <t>Ortega M., Redondo M.A., Molina A.I., Bravo C., Lacave C., Arroyo Y., Sánchez S., García M.A., Collazos C.A., Toledo J.J., Luna-García H., Velázquez-Iturbide J.A., Gómez-Pastrana R.A.</t>
  </si>
  <si>
    <t>IProg: Development of immersive systems for the learning of programming</t>
  </si>
  <si>
    <t>De Carolis B., Palestra G.</t>
  </si>
  <si>
    <t>Evaluating natural interaction with a shop window</t>
  </si>
  <si>
    <t>Gunawan F.E., Wijaya O., Soewito B., Candra S., Diana, Suharyanto C.E.</t>
  </si>
  <si>
    <t>Mi Q., Keung J., Huang J., Xiao Y.</t>
  </si>
  <si>
    <t>Using Eye Tracking Technology to Analyze the Impact of Stylistic Inconsistency on Code Readability</t>
  </si>
  <si>
    <t>Su D., Li Y.F.</t>
  </si>
  <si>
    <t>Development of precise mobile gaze tracking system based on online sparse Gaussian process regression and smooth-pursuit identification</t>
  </si>
  <si>
    <t>Barik T., Smith J., Lubick K., Holmes E., Feng J., Murphy-Hill E., Parnin C.</t>
  </si>
  <si>
    <t>Do Developers Read Compiler Error Messages?</t>
  </si>
  <si>
    <t>Kevic K.</t>
  </si>
  <si>
    <t>Using eye gaze data to recognize task-relevant source code better and more fine-grained</t>
  </si>
  <si>
    <t>Chandrika K.R., Amudha J., Sudarsan S.D.</t>
  </si>
  <si>
    <t>Recognizing eye tracking traits for source code review</t>
  </si>
  <si>
    <t>Melo J., Narcizo F.B., Hansen D.W., Brabrand C., Wasowski A.</t>
  </si>
  <si>
    <t>Variability through the Eyes of the Programmer</t>
  </si>
  <si>
    <t>Papavlasopoulou S., Giannakos M.N., Sharma K., Jaccheri L.</t>
  </si>
  <si>
    <t>Using eye-tracking to unveil differences between kids and teens in coding activities</t>
  </si>
  <si>
    <t>Di Geronimo L., Canonica A., Husmann M., Norrie M.C.</t>
  </si>
  <si>
    <t>Continuous tilting interaction techniques on mobile devices for controlling public displays</t>
  </si>
  <si>
    <t>Zhao X., Chao B., Hu W., Feng G., Luo B.</t>
  </si>
  <si>
    <t>Eyes never lie hand eye coordination patterns analysis for text-graph separation</t>
  </si>
  <si>
    <t>Mohammed O., Bailly G., Pellier D.</t>
  </si>
  <si>
    <t>Acquiring human-robot interaction skills with transfer learning techniques</t>
  </si>
  <si>
    <t>Villamor M., Rodrigo Ma.M.</t>
  </si>
  <si>
    <t>Impact of both prior knowledge and acquaintanceship on collaboration and performance: A pair program tracing and debugging eye-tracking experiment</t>
  </si>
  <si>
    <t>Exploring lag times in a pair tracing and debugging eye-tracking experiment</t>
  </si>
  <si>
    <t>Villamor M.M., Rodrigo M.M.T.</t>
  </si>
  <si>
    <t>Characterizing collaboration in the pair program tracing and debugging eye-tracking experiment: A preliminary analysis</t>
  </si>
  <si>
    <t>Prucksakorn T., Jeong S., Chong N.Y.</t>
  </si>
  <si>
    <t>A Joint Learning Framework of Visual Sensory Representation, Eye Movements and Depth Representation for Developmental Robotic Agents</t>
  </si>
  <si>
    <t>Ines G., Makram S., Mabrouka C., Mourad A.</t>
  </si>
  <si>
    <t>Evaluation of Mobile Interfaces as an Optimization Problem</t>
  </si>
  <si>
    <t>D'Angelo S., Begel A.</t>
  </si>
  <si>
    <t>Improving communication between pair programmers using shared gaze awareness</t>
  </si>
  <si>
    <t>Peachock P., Iovino N., Sharif B.</t>
  </si>
  <si>
    <t>Investigating eye movements in natural language and C++ source code - a replication experiment</t>
  </si>
  <si>
    <t>Zaharia S., Kauke D., Hartung E.</t>
  </si>
  <si>
    <t>Eye-tracking analysis of gender-specific online information research and buying behavior</t>
  </si>
  <si>
    <t>Shi Y., Zeng Q., Nah F.F.-H., Tan C.-H., Sia C.L., Siau K., Yan J.</t>
  </si>
  <si>
    <t>Effect of timing and source of online product recommendations: An eye-tracking study</t>
  </si>
  <si>
    <t>Villamor M., Paredes Y.V., Samaco J.D., Cortez J.F., Martinez J., Rodrigo M.M.</t>
  </si>
  <si>
    <t>Assessing the collaboration quality in the pair program tracing and debugging eye-tracking experiment</t>
  </si>
  <si>
    <t>Kurowski A., Odya P., Szczuko P., Lech M., Spaleniak P., Kostek B., Czyżewski A.</t>
  </si>
  <si>
    <t>Multimodal system for diagnosis and polysensory stimulation of subjects with communication disorders</t>
  </si>
  <si>
    <t>Huang L.-C., Shiau W.-L.</t>
  </si>
  <si>
    <t>Factors affecting creativity in information system development: Insights from a decomposition and PLS-MGA</t>
  </si>
  <si>
    <t>Falotico E., Vannucci L., Ambrosano A., Albanese U., Ulbrich S., Tieck J.C.V., Hinkel G., Kaiser J., Peric I., Denninger O., Cauli N., Kirtay M., Roennau A., Klinker G., Von Arnim A., Guyot L., Peppicelli D., Mactinaz-Cañada P., Ros E., Maier P., Weber S., Huber M., Plecher D., Röhrbein F., Deser S., Roitberg A., Van Der Smagt P., Dillman R., Levi P., Laschi C., Knoll A.C., Gewaltig M.-O.</t>
  </si>
  <si>
    <t>Connecting artificial brains to robots in a comprehensive simulation framework: The neurorobotics platform</t>
  </si>
  <si>
    <t>Yamaya A., Topić G., Aizawa A.</t>
  </si>
  <si>
    <t>Vertical error correction using classification of transitions between sequential reading segments</t>
  </si>
  <si>
    <t>Cercenelli L., Tiberi G., Corazza I., Giannaccare G., Fresina M., Marcelli E.</t>
  </si>
  <si>
    <t>SacLab: A toolbox for saccade analysis to increase usability of eye tracking systems in clinical ophthalmology practice</t>
  </si>
  <si>
    <t>Baratgin J., Ocak B., Bessaa H., Stilgenbauer J.-L.</t>
  </si>
  <si>
    <t>Updating context in the equation: An experimental argument with eye tracking</t>
  </si>
  <si>
    <t>Laohakangvalvit T., Iida I., Charoenpit S., Ohkura M.</t>
  </si>
  <si>
    <t>The study of kawaii feeling by using eye tracking</t>
  </si>
  <si>
    <t>Manderson T., Shkurti F., Dudek G.</t>
  </si>
  <si>
    <t>Texture-aware SLAM using stereo imagery and inertial information</t>
  </si>
  <si>
    <t>Pfeuffer K., Alexander J., Gellersen H.</t>
  </si>
  <si>
    <t>GazeArchers: Playing with individual and shared attention in a two-player look&amp;shoot tabletop game</t>
  </si>
  <si>
    <t>Alt F., Mikusz M., Schneegass S., Bulling A.</t>
  </si>
  <si>
    <t>Memorability of cued-recall graphical passwords with saliency masks</t>
  </si>
  <si>
    <t>Andrzejewska M., Stolińska A., Błasiak W., Pęczkowski P., Rosiek R., Rożek B., Sajka M., Wcisło D.</t>
  </si>
  <si>
    <t>Eye-tracking verification of the strategy used to analyse algorithms expressed in a flowchart and pseudocode</t>
  </si>
  <si>
    <t>Akkil D., Isokoski P.</t>
  </si>
  <si>
    <t>Accuracy of interpreting pointing gestures in egocentric view</t>
  </si>
  <si>
    <t>Augereau O., Fujiyoshi H., Kunze K., Kise K.</t>
  </si>
  <si>
    <t>Estimation of english skill with a mobile eye tracker</t>
  </si>
  <si>
    <t>Tscharn R., Ly-Tung N., Löffler D., Hurtienne J.</t>
  </si>
  <si>
    <t>Ambient light as spatial attention guidance in indoor environments</t>
  </si>
  <si>
    <t>Khamis M., Alt F., Bulling A.</t>
  </si>
  <si>
    <t>Challenges and design space of gaze-enabled public displays</t>
  </si>
  <si>
    <t>Peng F., Li C., Song X., Hu W., Feng G.</t>
  </si>
  <si>
    <t>An Eye Tracking Research on Debugging Strategies towards Different Types of Bugs</t>
  </si>
  <si>
    <t>Kocejko T., Ruminski J., Bujnowski A., Wtorek J.</t>
  </si>
  <si>
    <t>The evaluation of eGlasses eye tracking module as an extension for Scratch</t>
  </si>
  <si>
    <t>Nezamfar H., Mohseni Salehi S.S., Moghadamfalahi M., Erdogmus D.</t>
  </si>
  <si>
    <t>FlashTypeTM: A Context-Aware c-VEP-Based BCI Typing Interface Using EEG Signals</t>
  </si>
  <si>
    <t>Thomschke A., Stolpe D., Taeumel M., Hirschfeld R.</t>
  </si>
  <si>
    <t>Towards gaze control in programming environments</t>
  </si>
  <si>
    <t>Liu Y., Lee B.-S., McKeown M.J., Lee C.</t>
  </si>
  <si>
    <t>A robust recognition approach in eye-based dwell-free typing</t>
  </si>
  <si>
    <t>Mondal S., Das P.P.</t>
  </si>
  <si>
    <t>An IDE-agnostic system to capture reading behaviour of C++ programs using eye-gaze tracker</t>
  </si>
  <si>
    <t>Suchan J., Bhatt M.</t>
  </si>
  <si>
    <t>The geometry of a scene: On deep semantics for visual perception driven cognitive film, studies</t>
  </si>
  <si>
    <t>Huang C.-M., Mutlu B.</t>
  </si>
  <si>
    <t>Anticipatory robot control for efficient human-robot collaboration</t>
  </si>
  <si>
    <t>Adiba A.I., Tanaka N., Miyake J.</t>
  </si>
  <si>
    <t>An adjustable gaze tracking system and its application for automatic discrimination of interest objects</t>
  </si>
  <si>
    <t>Younes E., Bardakos J., Lioret A.</t>
  </si>
  <si>
    <t>Eye tracking for understanding aesthetic of ambiguity</t>
  </si>
  <si>
    <t>Palmer C., Sharif B.</t>
  </si>
  <si>
    <t>Towards automating fixation correction for source code</t>
  </si>
  <si>
    <t>Dingler T., Agroudy P.E., Matheis G., Schmidt A.</t>
  </si>
  <si>
    <t>Reading-based screenshot summaries for supporting awareness of desktop activities</t>
  </si>
  <si>
    <t>Mompean J., Aragon J.L., Prieto P., Artal P.</t>
  </si>
  <si>
    <t>GPU-Accelerated high-speed eye pupil tracking system</t>
  </si>
  <si>
    <t>Bacher R.</t>
  </si>
  <si>
    <t>Augmented user interaction</t>
  </si>
  <si>
    <t>Teixeira A.R., Gomes A., Orvalho J.</t>
  </si>
  <si>
    <t>E-learning multimodal system for teaching and learning programming</t>
  </si>
  <si>
    <t>Toward flexible calibration of head-mounted gaze trackers with parallax error compensation</t>
  </si>
  <si>
    <t>Bernardet U., Saberi M., Dipaola S.</t>
  </si>
  <si>
    <t>Simulink toolbox for real-time virtual character control</t>
  </si>
  <si>
    <t>Tangnimitchok S., O-Larnnithipong N., Barreto A., Ortega F.R., Rishe N.D.</t>
  </si>
  <si>
    <t>Finding an efficient threshold for fixation detection in eye gaze tracking</t>
  </si>
  <si>
    <t>Yenigalla L., Sinha V., Sharif B., Crosby M.</t>
  </si>
  <si>
    <t>How novices read source code in introductory courses on programming: An eye-tracking experiment</t>
  </si>
  <si>
    <t>Florea L., Florea C., Vertan C.</t>
  </si>
  <si>
    <t>Extended eye landmarks detection for emerging applications</t>
  </si>
  <si>
    <t>Kasprowski P., Dzierzega M., Kruk K., Harezlak K., Filipek E.</t>
  </si>
  <si>
    <t>Application of eye tracking to support children’s vision enhancing exercises</t>
  </si>
  <si>
    <t>Lomakina O., Podladchikova L., Shaposhnikov D., Koltunova T.</t>
  </si>
  <si>
    <t>Spatial and temporal parameters of eye movements during viewing of affective images</t>
  </si>
  <si>
    <t>Andreu-Perez J., Solnais C., Sriskandarajah K.</t>
  </si>
  <si>
    <t>EALab (Eye Activity Lab): a MATLAB Toolbox for Variable Extraction, Multivariate Analysis and Classification of Eye-Movement Data</t>
  </si>
  <si>
    <t>Gondou K., Tamura H., Tanno K.</t>
  </si>
  <si>
    <t>A study on human interface for communication using electrooculogram signals</t>
  </si>
  <si>
    <t>Wei Q., Song R., Sun Q.</t>
  </si>
  <si>
    <t>Nonlinear neuro-optimal tracking control via stable iterative Q-learning algorithm</t>
  </si>
  <si>
    <t>Kim M., Morimoto K., Kuwahara N.</t>
  </si>
  <si>
    <t>Using eye tracking to investigate understandability of cardinal direction</t>
  </si>
  <si>
    <t>Orlosky J., Toyama T., Kiyokawa K., Sonntag D.</t>
  </si>
  <si>
    <t>ModulAR: Eye-Controlled Vision Augmentations for Head Mounted Displays</t>
  </si>
  <si>
    <t>Rodeghero P., McMillan C.</t>
  </si>
  <si>
    <t>An Empirical Study on the Patterns of Eye Movement during Summarization Tasks</t>
  </si>
  <si>
    <t>Ferreira L., Da Silva Cruz L.A., Assuncao P.</t>
  </si>
  <si>
    <t>A generic framework for optimal 2D/3D key-frame extraction driven by aggregated saliency maps</t>
  </si>
  <si>
    <t>Sharafi Z., Soh Z., Guéhéneuc Y.-G.</t>
  </si>
  <si>
    <t>A systematic literature review on the usage of eye-tracking in software engineering</t>
  </si>
  <si>
    <t>Karthikeyan S., Ngo T., Eckstein M., Manjunath B.S.</t>
  </si>
  <si>
    <t>Eye tracking assisted extraction of attentionally important objects from videos</t>
  </si>
  <si>
    <t>Al-Mutib K.</t>
  </si>
  <si>
    <t>Smart stereovision based gaze control for navigation in low-feature unknown indoor environments</t>
  </si>
  <si>
    <t>Konopka M.</t>
  </si>
  <si>
    <t>Combining eye tracking with navigation paths for identification of cross-language code dependencies</t>
  </si>
  <si>
    <t>Udhaya Kumar S., Vinod V.M.</t>
  </si>
  <si>
    <t>EOG based wheelchair control for quadriplegics</t>
  </si>
  <si>
    <t>Lee Y.J., Grauman K.</t>
  </si>
  <si>
    <t>Predicting Important Objects for Egocentric Video Summarization</t>
  </si>
  <si>
    <t>Busjahn T., Bednarik R., Begel A., Crosby M., Paterson J.H., Schulte C., Sharif B., Tamm S.</t>
  </si>
  <si>
    <t>Eye Movements in Code Reading: Relaxing the Linear Order</t>
  </si>
  <si>
    <t>Jbara A., Feitelson D.G.</t>
  </si>
  <si>
    <t>How Programmers Read Regular Code: A Controlled Experiment Using Eye Tracking</t>
  </si>
  <si>
    <t>Zhegallo A.V., Marmalyuk P.A.</t>
  </si>
  <si>
    <t>ETRAN—R Extension Package for Eye Tracking Results Analysis</t>
  </si>
  <si>
    <t>Gao Z., Zhai G.</t>
  </si>
  <si>
    <t>Uncrowded Window Inspired Ultra High Definition Television Display</t>
  </si>
  <si>
    <t>Ali N., Sharafi Z., Guéhéneuc Y.-G., Antoniol G.</t>
  </si>
  <si>
    <t>An empirical study on the importance of source code entities for requirements traceability</t>
  </si>
  <si>
    <t>Vrânceanu R., Florea C., Florea L., Vertan C.</t>
  </si>
  <si>
    <t>Gaze direction estimation by component separation for recognition of Eye Accessing Cues</t>
  </si>
  <si>
    <t>Kunze K., Sanchez S., Dingler T., Augereau O., Kise K., Inami M., Tsutomu T.</t>
  </si>
  <si>
    <t>The augmented narrative - Toward estimating reader engagement</t>
  </si>
  <si>
    <t>Lohmeier S., Russwinkel N.</t>
  </si>
  <si>
    <t>Explaining eye movements in program comprehension using jACT-R</t>
  </si>
  <si>
    <t>Liu K., Tam V., Tse P., Lam E.Y., Tam V.</t>
  </si>
  <si>
    <t>Developing the PETAL e-learning platform for personalized teaching and learning</t>
  </si>
  <si>
    <t>Podder P.K., Paul M., Debnath T., Murshed M.</t>
  </si>
  <si>
    <t>An Analysis of Human Engagement Behaviour Using Descriptors from Human Feedback, Eye Tracking, and Saliency Modelling</t>
  </si>
  <si>
    <t>Al-Salhie L., Alrashed W., Al-Wabil A.</t>
  </si>
  <si>
    <t>Usability heuristics for the design of interactive attention assessment and rehabilitation technologies</t>
  </si>
  <si>
    <t>Sharif B., Shaffer T.</t>
  </si>
  <si>
    <t>The use of eye tracking in software development</t>
  </si>
  <si>
    <t>Shankar K., Burdick J.W., Hudson N.H.</t>
  </si>
  <si>
    <t>A quadratic programming approach to quasi-static whole-body manipulation</t>
  </si>
  <si>
    <t>Duchowski A.T., Bolte T., Krejtz K.</t>
  </si>
  <si>
    <t>Massive-scale gaze analytics exploiting high performance computing</t>
  </si>
  <si>
    <t>Yamaya A., Topić G., Martínez-Gómez P., Aizawa A.</t>
  </si>
  <si>
    <t>Dynamic-programming-based method for fixation-to-word mapping</t>
  </si>
  <si>
    <t>Dickmanns E.D.</t>
  </si>
  <si>
    <t>Barv eye: Bifocal active gaze control for autonomous driving</t>
  </si>
  <si>
    <t>Hoshino H., Yagi D., Matsumoto K.</t>
  </si>
  <si>
    <t>Towards automatic evaluation of program understanding degree using eye tracking patterns</t>
  </si>
  <si>
    <t>Shirai K., Madokoro H., Takahashi S., Sato K.</t>
  </si>
  <si>
    <t>Parallel implementation of saliency maps for real-time robot vision</t>
  </si>
  <si>
    <t>Beelders T., Bergh L.</t>
  </si>
  <si>
    <t>Age as differentiator in online advertising gaze patterns</t>
  </si>
  <si>
    <t>Gonzalez-Aguirre D., Vollert M., Asfour T., Dillmann R.</t>
  </si>
  <si>
    <t>Robust real-time 6D active visual localization for humanoid robots</t>
  </si>
  <si>
    <t>Molina A.I., Gallardo J., Redondo M.A., Bravo C.</t>
  </si>
  <si>
    <t>Evaluating the awareness support of COLLECE, a collaborative programming tool</t>
  </si>
  <si>
    <t>Ganesan A., Rallapalli S., Chintalapudi K.K., Padmanabhan V.N., Qiu L.</t>
  </si>
  <si>
    <t>Demo: Tracking user browsing on a demo floor</t>
  </si>
  <si>
    <t>Gao Z., Zhai G., Min X., Hu C.</t>
  </si>
  <si>
    <t>Uncrowded window inspired information security display</t>
  </si>
  <si>
    <t>Molina A.I., Redondo M.A., Ortega M., Lacave C.</t>
  </si>
  <si>
    <t>Evaluating a graphical notation for modeling collaborative learning activities: A family of experiments</t>
  </si>
  <si>
    <t>Walters B., Shaffer T., Sharif B., Kagdi H.</t>
  </si>
  <si>
    <t>Capturing software traceability links from developers' eye gazes</t>
  </si>
  <si>
    <t>Molina A.I., Paredes M., Redondo M.A., Velazquez A.</t>
  </si>
  <si>
    <t>Assessing representation techniques of programs supported by GreedEx</t>
  </si>
  <si>
    <t>Qian Q., Feng Y., Shi L., Wang F.</t>
  </si>
  <si>
    <t>Influence of previous cueing validity on gaze-evoked attention orienting</t>
  </si>
  <si>
    <t>Ho H.-F., Huang D.-H.</t>
  </si>
  <si>
    <t>A study on teaching debugging strategies for digital circuit</t>
  </si>
  <si>
    <t>Kassner M., Patera W., Bulling A.</t>
  </si>
  <si>
    <t>Pupil: An open source platform for pervasive eye tracking and mobile gaze-based interaction</t>
  </si>
  <si>
    <t>Renner P., Pfeiffer T., Wachsmuth I.</t>
  </si>
  <si>
    <t>Spatial references with gaze and pointing in shared space of humans and robots</t>
  </si>
  <si>
    <t>Behrooz M., Rich C., Sidner C.</t>
  </si>
  <si>
    <t>On the sociability of a game-playing agent: A software framework and empirical study</t>
  </si>
  <si>
    <t>Vaida M.-F., Pop P.G.</t>
  </si>
  <si>
    <t>Grouping strategy using Enneagram typologies</t>
  </si>
  <si>
    <t>Busjahn T., Schulte C., Sharif B., Simon, Begel A., Hansen M., Bednarik R., Orlov P., Ihantola P., Shchekotova G., Antropova M.</t>
  </si>
  <si>
    <t>Eye tracking in computing education</t>
  </si>
  <si>
    <t>Kashima T., Matsumoto S., Yamagishi S.</t>
  </si>
  <si>
    <t>Proposal of a method to measure difficulty level of programming code with eye-tracking</t>
  </si>
  <si>
    <t>Ivanova E., Fu Y., Wang L., Gadzala J.</t>
  </si>
  <si>
    <t>MAES:TRO: A practice system to track, record, and observe for novice orchestral conductors</t>
  </si>
  <si>
    <t>Chakraborty T., Sarcar S., Samanta D.</t>
  </si>
  <si>
    <t>Design and evaluation of a dwell-free eye typing technique</t>
  </si>
  <si>
    <t>Glücker H., Raab F., Echtler F., Wolff C.</t>
  </si>
  <si>
    <t>EyeDE: Gaze-enhanced software development environments</t>
  </si>
  <si>
    <t>Walber T., Scherp A., Staab S.</t>
  </si>
  <si>
    <t>Smart photo selection: Interpret gaze as personal interest</t>
  </si>
  <si>
    <t>Hyde J., Kiesler S., Hodgins J.K., Carter E.J.</t>
  </si>
  <si>
    <t>Conversing with children: Cartoon and video people elicit similar conversational behaviors</t>
  </si>
  <si>
    <t>Turner R., Falcone M., Sharif B., Lazar A.</t>
  </si>
  <si>
    <t>An Eye-tracking Study Assessing the Comprehension of C++ and Python Source Code</t>
  </si>
  <si>
    <t>Holland C.D., Komogortsev O.V.</t>
  </si>
  <si>
    <t>Software framework for an ocular biometric system</t>
  </si>
  <si>
    <t>Busjahn T., Bednarik R., Schulte C.</t>
  </si>
  <si>
    <t>What influences dwell time during source code reading? Analysis of element type and frequency as factors</t>
  </si>
  <si>
    <t>Al-Azawi M., Yang Y., Istance H.</t>
  </si>
  <si>
    <t>A new gaze points agglomerative clustering algorithm and its application in regions of interest extraction</t>
  </si>
  <si>
    <t>Keane T.P., Cahill N.D., Tarduno J.A., Jacobs R.A., Pelz J.B.</t>
  </si>
  <si>
    <t>Computer vision enhances mobile eye-tracking to expose expert cognition in natural-scene visual-search tasks</t>
  </si>
  <si>
    <t>De Smet B., Lempereur L., Sharafi Z., Guéhéneuc Y.-G., Antoniol G., Habra N.</t>
  </si>
  <si>
    <t>Taupe: Visualizing and analyzing eye-tracking data</t>
  </si>
  <si>
    <t>Vranceanu R., Florea C., Florea L., Vertan C.</t>
  </si>
  <si>
    <t>Automatic detection of gaze direction for NLP applications</t>
  </si>
  <si>
    <t>Petrick R.P.A., Foster M.E.</t>
  </si>
  <si>
    <t>Planning for social interaction in a robot bartender domain</t>
  </si>
  <si>
    <t>Hammal Z., Cohn J.F., Messinger D.S., Mattson W.I., Mahoor M.H.</t>
  </si>
  <si>
    <t>Head movement dynamics during normal and perturbed parent-infant interaction</t>
  </si>
  <si>
    <t>Lee S.-B., Ho Y.-S.</t>
  </si>
  <si>
    <t>Generation of eye contact image using depth camera for realistic telepresence</t>
  </si>
  <si>
    <t>Jung J., Matsuba Y., Mallipeddi R., Funaya H., Ikeda K., Lee M.</t>
  </si>
  <si>
    <t>Evolutionary programming based recommendation system for online shopping</t>
  </si>
  <si>
    <t>Hou T.-Y., Lin Y.-T., Lin Y.-C., Chang C.-H., Yen M.-H.</t>
  </si>
  <si>
    <t>Exploring the gender effect on cognitive processes in program debugging based on eye-movement analysis</t>
  </si>
  <si>
    <t>Duru H.A., Çakir M.P., Işler V.</t>
  </si>
  <si>
    <t>How Does Software Visualization Contribute to Software Comprehension? A Grounded Theory Approach</t>
  </si>
  <si>
    <t>Sharma K., Jermann P., Nüssli M.-A., Dillenbourg P.</t>
  </si>
  <si>
    <t>Understanding collaborative program comprehension: Interlacing gaze and dialogues</t>
  </si>
  <si>
    <t>NLP EAC recognition by component separation in the eye region</t>
  </si>
  <si>
    <t>Mizoguchi F., Ohwada H., Nishiyama H., Iwasaki H.</t>
  </si>
  <si>
    <t>Identifying driver's cognitive load using inductive logic programming</t>
  </si>
  <si>
    <t>Reichl T., Gardiazabal J., Navab N.</t>
  </si>
  <si>
    <t>Electromagnetic servoing - A new tracking paradigm</t>
  </si>
  <si>
    <t>Baldassarre G., Mannella F., Fiore V.G., Redgrave P., Gurney K., Mirolli M.</t>
  </si>
  <si>
    <t>Intrinsically motivated action-outcome learning and goal-based action recall: A system-level bio-constrained computational model</t>
  </si>
  <si>
    <t>Vickers S., Istance H., Heron M.J.</t>
  </si>
  <si>
    <t>Accessible Gaming for People with Physical and Cognitive Disabilities: A Framework for Dynamic Adaptation</t>
  </si>
  <si>
    <t>Zhang H., Boyles M.J.</t>
  </si>
  <si>
    <t>Visual exploration and analysis of human-robot interaction rules</t>
  </si>
  <si>
    <t>Binkley D., Davis M., Lawrie D., Maletic J.I., Morrell C., Sharif B.</t>
  </si>
  <si>
    <t>The impact of identifier style on effort and comprehension</t>
  </si>
  <si>
    <t>Kousidis S., Pfeiffer T., Schlangen D.</t>
  </si>
  <si>
    <t>MINT.tools: Tools and adaptors supporting acquisition, annotation and analysis of multimodal corpora</t>
  </si>
  <si>
    <t>Florea L., Florea C., Vrânceanu R., Vertan C.</t>
  </si>
  <si>
    <t>Can your eyes tell me how you think? a gaze directed estimation of the mental activity</t>
  </si>
  <si>
    <t>Chen M., Lim V.</t>
  </si>
  <si>
    <t>Eye gaze and mouse cursor relationship in a debugging task</t>
  </si>
  <si>
    <t>Haji-Abolhassani A., Clark J.J.</t>
  </si>
  <si>
    <t>Information fusion in visual-task inference</t>
  </si>
  <si>
    <t>Antonya C.</t>
  </si>
  <si>
    <t>Accuracy of gaze point estimation in immersive 3D interaction interface based on eye tracking</t>
  </si>
  <si>
    <t>Ali N., Sharafl Z., Gueheneuc Y.-G., Antoniol G.</t>
  </si>
  <si>
    <t>An empirical study on requirements traceability using eye-tracking</t>
  </si>
  <si>
    <t>He X., Wang L., Gao X., Chen Y.</t>
  </si>
  <si>
    <t>The eye activity measurement of mental workload based on basic flight task</t>
  </si>
  <si>
    <t>Jamone L., Natale L., Hashimoto K., Sandini G., Takanishi A.</t>
  </si>
  <si>
    <t>Learning the reachable space of a humanoid robot: A bio-inspired approach</t>
  </si>
  <si>
    <t>Rozado D., Rodriguez F.B., Varona P.</t>
  </si>
  <si>
    <t>Low cost remote gaze gesture recognition in real time</t>
  </si>
  <si>
    <t>Mulligan J.B.</t>
  </si>
  <si>
    <t>A GPU-accelerated software eye tracking system</t>
  </si>
  <si>
    <t>Hejmady P., Narayanan N.H.</t>
  </si>
  <si>
    <t>Visual attention patterns during program debugging with an IDE</t>
  </si>
  <si>
    <t>Sharif B., Falcone M., Maletic J.I.</t>
  </si>
  <si>
    <t>An eye-tracking study on the role of scan time in finding source code defects</t>
  </si>
  <si>
    <t>Mehrubeoglu M., Ortlieb E., McLauchlan L., Pham L.M.</t>
  </si>
  <si>
    <t>Capturing reading patterns through a real-time smart camera iris tracking system</t>
  </si>
  <si>
    <t>Sun L., Wang S.-A., Zhang J.-H., Li X.-H.</t>
  </si>
  <si>
    <t>Research on Electrooculography Classification based on Multiple Features</t>
  </si>
  <si>
    <t>Henderson J.M.</t>
  </si>
  <si>
    <t>Visual Attention and the Attention-Action Interface</t>
  </si>
  <si>
    <t>Jermann P., Nüssli M.-A.</t>
  </si>
  <si>
    <t>Effects of sharing text selections on gaze cross-recurrence and interaction quality in a pair programming task</t>
  </si>
  <si>
    <t>Yoo J.-K., Kim J.-H.</t>
  </si>
  <si>
    <t>Fuzzy integral-based gaze control architecture incorporated with modified-univector field-based navigation for humanoid robots</t>
  </si>
  <si>
    <t>Rozado D., San Agustin J., Rodriguez F.B., Varona P.</t>
  </si>
  <si>
    <t>Gliding and saccadic gaze gesture recognition in real time</t>
  </si>
  <si>
    <t>Soh Z., Sharafi Z., Van Den Plas B., Porras G.C., Guéhéneuc Y.-G., Antoniol G.</t>
  </si>
  <si>
    <t>Professional status and expertise for UML class diagram comprehension: An empirical study</t>
  </si>
  <si>
    <t>Vaida M.-F., Pop F.-C., Cremene M., Alboaie L.</t>
  </si>
  <si>
    <t>Creating optimal groups of students in e-learning using alternative methodologies</t>
  </si>
  <si>
    <t>Busjahn T., Schulte C., Busjahn A.</t>
  </si>
  <si>
    <t>Analysis of code reading to gain more insight in program comprehension</t>
  </si>
  <si>
    <t>Zhang H., Sjöberg M., Laaksonen J., Oja E.</t>
  </si>
  <si>
    <t>A multimodal information collector for content-based image retrieval system</t>
  </si>
  <si>
    <t>Vrânceanu R., Vertan C., Condorovici R., Florea L., Florea C.</t>
  </si>
  <si>
    <t>A fast method for detecting eye accessing cues used in neuro-linguistic programming</t>
  </si>
  <si>
    <t>Ben-Ari M., Bednarik R., Ben-Bassat Levy R., Ebel G., Moreno A., Myller N., Sutinen E.</t>
  </si>
  <si>
    <t>A decade of research and development on program animation: The Jeliot experience</t>
  </si>
  <si>
    <t>Stefik A., Siebert S., Slattery K., Stefik M.</t>
  </si>
  <si>
    <t>Toward intuitive programming languages</t>
  </si>
  <si>
    <t>Sharafi Z.</t>
  </si>
  <si>
    <t>A systematic analysis of software architecture visualization techniques</t>
  </si>
  <si>
    <t>Ferreira J.F., Lobo J., Dias J.</t>
  </si>
  <si>
    <t>Bayesian real-time perception algorithms on GPU</t>
  </si>
  <si>
    <t>Deravi F., Guness S.P.</t>
  </si>
  <si>
    <t>Gaze trajectory as a biometric modality</t>
  </si>
  <si>
    <t>Weigel C., Treutner N.</t>
  </si>
  <si>
    <t>Flexible openCL accelerated disparity estimation for video communication applications</t>
  </si>
  <si>
    <t>Srinivasan V., Murphy R.R.</t>
  </si>
  <si>
    <t>A survey of social gaze</t>
  </si>
  <si>
    <t>Kondo Y., Kawamura M., Takemura K., Takamatsu J., Ogasawara T.</t>
  </si>
  <si>
    <t>Gaze motion planning for android robot</t>
  </si>
  <si>
    <t>Cote P., Mohamed-Ahmed A., Tremblay S.</t>
  </si>
  <si>
    <t>A quantitative method to compare the impact of design media on the architectural ideation process</t>
  </si>
  <si>
    <t>Caridakis G., Asteriadis S., Karpouzis K.</t>
  </si>
  <si>
    <t>Non-manual cues in automatic sign language recognition</t>
  </si>
  <si>
    <t>Nacke L.E., Stellmach S., Sasse D., Niesenhaus J., Dachselt R.</t>
  </si>
  <si>
    <t>LAIF: A logging and interaction framework for gaze-based interfaces in virtual entertainment environments</t>
  </si>
  <si>
    <t>Bednarik R., Shipilov A., Pietinen S.</t>
  </si>
  <si>
    <t>Bidirectional gaze in remote computer mediated collaboration: Setup and initial results from pair-programming</t>
  </si>
  <si>
    <t>Carpio M., Suárez J., Castro F.</t>
  </si>
  <si>
    <t>Eye tracking system for fixation points analysis on graphics interfaces</t>
  </si>
  <si>
    <t>Hermens F., Walker R.</t>
  </si>
  <si>
    <t>The influence of onsets and offsets on saccade programming</t>
  </si>
  <si>
    <t>Mlakar I., Rojc M.</t>
  </si>
  <si>
    <t>Personalized expressive embodied conversational agent EVA</t>
  </si>
  <si>
    <t>Shimizu S., Hashizume T.</t>
  </si>
  <si>
    <t>Classification of gaze preference decision for human-machine interaction using eye tracking device</t>
  </si>
  <si>
    <t>Najmaei N., Lele S., Kermani M.R., Sobot R.</t>
  </si>
  <si>
    <t>Human factors for robot safety assessment</t>
  </si>
  <si>
    <t>Pop F.-C., Vaida M.-F., Cremene M.</t>
  </si>
  <si>
    <t>An alternative strategy for grouping students in eLearning using an Enneagram methodology and eye tracking</t>
  </si>
  <si>
    <t>Tamir D.E., Mueller C.J.</t>
  </si>
  <si>
    <t>Pinpointing usability issues using an effort based framework</t>
  </si>
  <si>
    <t>Takahashi K., Ota T., Hashimoto M.</t>
  </si>
  <si>
    <t>Remarks on DP-matching-based EOG gesture recognition and its application to hands-free manipulation systems</t>
  </si>
  <si>
    <t>Navigation framework for humanoid robots integrating gaze control and modified-univector field method to avoid dynamic obstacles</t>
  </si>
  <si>
    <t>Sharif B., Maletic J.I.</t>
  </si>
  <si>
    <t>An eye tracking study on camelcase and under-score identifier styles</t>
  </si>
  <si>
    <t>Pietinen S., Bednarik R., Tukiainen M.</t>
  </si>
  <si>
    <t>Shared visual attention in collaborative programming: A descriptive analysis</t>
  </si>
  <si>
    <t>Loboda T.D., Brusilovsky P.</t>
  </si>
  <si>
    <t>User-adaptive explanatory program visualization: Evaluation and insights from eye movements</t>
  </si>
  <si>
    <t>Hennessey C., Duchowski A.T.</t>
  </si>
  <si>
    <t>An open source eye-gaze interface: Expanding the adoption of eye-gaze in everyday applications</t>
  </si>
  <si>
    <t>Meeter M., Van Der Stigchel S., Theeuwes J.</t>
  </si>
  <si>
    <t>A competitive integration model of exogenous and endogenous eye movements</t>
  </si>
  <si>
    <t>Kanda T.</t>
  </si>
  <si>
    <t>Natural Human-Robot Interaction</t>
  </si>
  <si>
    <t>Buchmann R.A., Meza R., Hejja A.</t>
  </si>
  <si>
    <t>An eye tracking semantic repository for user profiling</t>
  </si>
  <si>
    <t>Räihä K.-J., Špakov O.</t>
  </si>
  <si>
    <t>Disambiguating ninja cursors with eye gaze</t>
  </si>
  <si>
    <t>Majaranta P., Ahola U.-K., Špakov O.</t>
  </si>
  <si>
    <t>Fast gaze typing with an adjustable dwell time</t>
  </si>
  <si>
    <t>Redmond N., Dingliana J.</t>
  </si>
  <si>
    <t>Influencing user attention using real-time stylised rendering</t>
  </si>
  <si>
    <t>Ivanov T., Matthies L., Vasilescu M.A.O.</t>
  </si>
  <si>
    <t>Head pose estimation using multilinear subspace analysis for robot human awareness</t>
  </si>
  <si>
    <t>Hayet J.-B., Esteves C., Arechavaleta G., Yoshida E.</t>
  </si>
  <si>
    <t>Motion planning for a vigilant humanoid robot</t>
  </si>
  <si>
    <t>Usui S., Inagaki K., Kannon T., Kamiyama Y., Satoh S., Kamiji N.L., Hirata Y., Ishihara A., Shouno H.</t>
  </si>
  <si>
    <t>A next generation modeling environment PLATO: Platform for collaborative brain system modeling</t>
  </si>
  <si>
    <t>Stritzke M., Trommershäuser J., Gegenfurtner K.R.</t>
  </si>
  <si>
    <t>Effects of salience and reward information during saccadic decisions under risk</t>
  </si>
  <si>
    <t>Vural U., Akgul Y.S.</t>
  </si>
  <si>
    <t>Eye-gaze based real-time surveillance video synopsis</t>
  </si>
  <si>
    <t>Martinez-Cantin R., De Freitas N., Brochu E., Castellanos J., Doucet A.</t>
  </si>
  <si>
    <t>A Bayesian exploration-exploitation approach for optimal online sensing and planning with a visually guided mobile robot</t>
  </si>
  <si>
    <t>Erez T., Smart W.D.</t>
  </si>
  <si>
    <t>Coupling Perception and Action Using Minimax Optimal Control</t>
  </si>
  <si>
    <t>Gog T.v., Kester L., Nievelstein F., Giesbers B., Paas F.</t>
  </si>
  <si>
    <t>Uncovering cognitive processes: Different techniques that can contribute to cognitive load research and instruction</t>
  </si>
  <si>
    <t>Noris B., Benmachiche K., Billard A.G.</t>
  </si>
  <si>
    <t>Calibration-free eye gaze direction detection with Gaussian processes</t>
  </si>
  <si>
    <t>Huang H.-P., Chen J.-H., Jian H.-J.</t>
  </si>
  <si>
    <t>Development of the joint attention with a new face tracking method for multiple people</t>
  </si>
  <si>
    <t>Pietinen S., Bednarik R., Glotova T., Tenhunen V., Tukiainen M.</t>
  </si>
  <si>
    <t>A method to study visual attention aspects of collaboration: Eye-tracking pair programmers simultaneously</t>
  </si>
  <si>
    <t>Fliegel K.</t>
  </si>
  <si>
    <t>Optimization of HVS-based objective image quality assessment with eye tracking</t>
  </si>
  <si>
    <t>Dinet É., Kubicki E.</t>
  </si>
  <si>
    <t>A selective attention model for predicting visual attractors</t>
  </si>
  <si>
    <t>Villanueva A., Cabeza R.</t>
  </si>
  <si>
    <t>A novel gaze estimation system with one calibration point</t>
  </si>
  <si>
    <t>Peters R.J., Itti L.</t>
  </si>
  <si>
    <t>Applying computational tools to predict gaze direction in interactive visual environments</t>
  </si>
  <si>
    <t>Brasel S.A., Gips J.</t>
  </si>
  <si>
    <t>Points of view: Where do we look when we watch TV?</t>
  </si>
  <si>
    <t>Huckauf A., Urbina M.</t>
  </si>
  <si>
    <t>Gazing with pEYE: New concepts in eye typing</t>
  </si>
  <si>
    <t>Breitfuss W., Prendinger H., Ishizuka M.</t>
  </si>
  <si>
    <t>Automated generation of non-verbal behavior for virtual embodied characters</t>
  </si>
  <si>
    <t>Herbelin B., Grillon H., De Ciechomski P.H., Thalmann D.</t>
  </si>
  <si>
    <t>Coding gaze tracking data with chromatic gradients for VR exposure therapy</t>
  </si>
  <si>
    <t>Davies S.J.C., Agrafiotis D., Canagarajah C.N., Bull D.R.</t>
  </si>
  <si>
    <t>Towards a model based paradigm for efficient coding of context dependent video material</t>
  </si>
  <si>
    <t>Wei-Gang C., Huang C.-L., Hwang W.-L.</t>
  </si>
  <si>
    <t>Automatic eye winks interpretation system for human-machine interface</t>
  </si>
  <si>
    <t>Belardinelli A., Pirri F., Carbone A.</t>
  </si>
  <si>
    <t>Bottom-up gaze shifts and fixations learning by imitation</t>
  </si>
  <si>
    <t>Hidetake U., Masahide N., Akito M., Ken-Ichi M.</t>
  </si>
  <si>
    <t>Exploiting eye movements for evaluating reviewer's performance in software review</t>
  </si>
  <si>
    <t>Vural E., Cetin M., Ereil A., Littlewort G., Bartlett M., Movellan J.</t>
  </si>
  <si>
    <t>Drowsy driver detection through facial movement analysis</t>
  </si>
  <si>
    <t>Simoni D.A.</t>
  </si>
  <si>
    <t>Reverse engineering the visual system via genetic programs</t>
  </si>
  <si>
    <t>Hoekstra A., Prendinger H., Bee N., Heylen D., Ishizuka M.</t>
  </si>
  <si>
    <t>Highly realistic 3D presentation agents with visual attention capability</t>
  </si>
  <si>
    <t>Criminisi A., Blake A., Rother C., Shotton J., Torr P.H.S.</t>
  </si>
  <si>
    <t>Efficient dense stereo with occlusions for new view-synthesis by four-state dynamic programming</t>
  </si>
  <si>
    <t>Andrés Del Valle A.C., Cano J., Bekkali A.</t>
  </si>
  <si>
    <t>Digital reflection: Simulating the mirroring effect</t>
  </si>
  <si>
    <t>Cavender A., Ladner R.E., Riskin E.A.</t>
  </si>
  <si>
    <t>MobileASL: Intelligibility of sign language video as constrained by mobile phone technology</t>
  </si>
  <si>
    <t>Abu-Faraj Z.O., Mashaalany M.J., Sleiman H.C.B., Heneine J.-L.D., Al Katergi W.M.</t>
  </si>
  <si>
    <t>Design and development of a low-cost eye tracking system for the rehabilitation of the completely locked-in patient</t>
  </si>
  <si>
    <t>Jiang X., Rothaus S., Rothaus K., Mojon D.</t>
  </si>
  <si>
    <t>Synthesizing face images by iris replacement: Strabismus simulation</t>
  </si>
  <si>
    <t>Viola I., Feixas M., Sbert M., Gröller M.E.</t>
  </si>
  <si>
    <t>Importance-driven focus of attention</t>
  </si>
  <si>
    <t>Nahmias J.-D., Steed A., Buxton B.</t>
  </si>
  <si>
    <t>Evaluation of modern dynamic programming algorithms for real-time active stereo systems</t>
  </si>
  <si>
    <t>Shon A.P., Grimes D.B., Baker C.L., Hoffman M.W., Shengli Z., Rao R.P.N.</t>
  </si>
  <si>
    <t>Probabilistic gaze imitation and saliency learning in a robotic head</t>
  </si>
  <si>
    <t>Renninger L.W., Coughlan J., Verghese P., Malik J.</t>
  </si>
  <si>
    <t>An information maximization model of eye movements</t>
  </si>
  <si>
    <t>Takizawa S., Ushida S., Okatani T., Deguchi K.</t>
  </si>
  <si>
    <t>2DOF motion stabilization of biped robot by gaze control strategy</t>
  </si>
  <si>
    <t>Lim E.T., Venkarteswarlu R.</t>
  </si>
  <si>
    <t>Robust face and facial feature tracking for gaze estimation</t>
  </si>
  <si>
    <t>Rodrigo R., Ranaweera K., Samarabandu J.</t>
  </si>
  <si>
    <t>A focus of attention mechanism for gaze control within a framework for intelligent image analysis tools</t>
  </si>
  <si>
    <t>Kim S.I., Lee D.K., Kim S.Y., Kwon O.S., Cho J.</t>
  </si>
  <si>
    <t>An algorithm to detect a center of pupil for extraction of point of gaze</t>
  </si>
  <si>
    <t>Zhao Q., Tu D., Yin H.</t>
  </si>
  <si>
    <t>Adaptive control for eye-gaze input system</t>
  </si>
  <si>
    <t>Gillies M., Dodgson N.A.</t>
  </si>
  <si>
    <t>Behaviourally rich actions for user-controlled characters</t>
  </si>
  <si>
    <t>Khiat A., Matsumoto Y., Ogasawara T.</t>
  </si>
  <si>
    <t>Task specific eye movements understanding for a gaze-sensitive dictionary</t>
  </si>
  <si>
    <t>Naoi K., Nakamae K., Fujioka H., Imai T., Sekine K., Takeda N., Kubo T.</t>
  </si>
  <si>
    <t>Three-dimensional eye movement simulator extracting instantaneous eye movement rotation axes, the plane formed by rotation axes, and innervations for eye muscles</t>
  </si>
  <si>
    <t>Nonaka H.</t>
  </si>
  <si>
    <t>Communication interface with eye-gaze and head gesture using successive DP matching and fuzzy inference</t>
  </si>
  <si>
    <t>Aschwanden C., Stelovsky J.</t>
  </si>
  <si>
    <t>Measuring cognitive load with EventStream software framework</t>
  </si>
  <si>
    <t>Pelachaud C., Bilvi M.</t>
  </si>
  <si>
    <t>Computational model of believable conversational agents</t>
  </si>
  <si>
    <t>Criminisi A., Shotton J., Blake A., Torr P.H.S.</t>
  </si>
  <si>
    <t>Gaze manipulation for one-to-one teleconferencing</t>
  </si>
  <si>
    <t>El-Nasr M.S., Horswill I.</t>
  </si>
  <si>
    <t>Real-time lighting design for interactive narrative</t>
  </si>
  <si>
    <t>Engbert R., Kliegl R.</t>
  </si>
  <si>
    <t>Noise-enhanced performance in reading [1]</t>
  </si>
  <si>
    <t>Wang X., Jin J., Jabri M.</t>
  </si>
  <si>
    <t>Neural network models for the gaze shift system in the superior colliculus and cerebellum</t>
  </si>
  <si>
    <t>Porta M.</t>
  </si>
  <si>
    <t>Vision-based user interfaces: Methods and applications</t>
  </si>
  <si>
    <t>Dautenhahn K., Werry I.</t>
  </si>
  <si>
    <t>A quantitative technique for analysing robot-human interactions</t>
  </si>
  <si>
    <t>Faraday P., Sutcliffe A.</t>
  </si>
  <si>
    <t>Authoring animated web pages using 'contact points</t>
  </si>
  <si>
    <t>Vertegaal R.</t>
  </si>
  <si>
    <t>The GAZE groupware system: Mediating joint attention in multiparty communication and collaboration</t>
  </si>
  <si>
    <t>Duchowski A.T.</t>
  </si>
  <si>
    <t>Incorporating the viewer's point-of-regard (POR) in gaze-contingent virtual environments</t>
  </si>
  <si>
    <t>Hung G.K.</t>
  </si>
  <si>
    <t>Dynamic model of the vergence eye movement system: Simulations using MATLAB/SIMULINK</t>
  </si>
  <si>
    <t>Skerjanc R., Pastoor S.</t>
  </si>
  <si>
    <t>New generation of 3-D desktop computer interfaces</t>
  </si>
  <si>
    <t>Findlay J.M., Gilchrist I.D.</t>
  </si>
  <si>
    <t>Spatial scale and saccade programming</t>
  </si>
  <si>
    <t>Watson R.W., Jones R.D., Sharman N.B.</t>
  </si>
  <si>
    <t>Two-dimensional tracking tasks for quantification of sensory-motor dysfunction and their application to Parkinson's disease</t>
  </si>
  <si>
    <t>Hodgson T.L., Müller H.J.</t>
  </si>
  <si>
    <t>Evidence relating to premotor theories of visuospatial attention</t>
  </si>
  <si>
    <t>Weber H.</t>
  </si>
  <si>
    <t>Presaccadic processes in the generation of pro and anti saccades in human subjects--a reaction-time study.</t>
  </si>
  <si>
    <t>Jüttner M., Wolf W.</t>
  </si>
  <si>
    <t>Stimulus sequence effects on human express saccades described by a Markov model</t>
  </si>
  <si>
    <t>Horii K.e.n.</t>
  </si>
  <si>
    <t>A Control System of Voluntary Eye Movement in Tracking a Visual Target</t>
  </si>
  <si>
    <t>Ikawa Nobuko, Kurata Tadashi, Kato Shu-ichi</t>
  </si>
  <si>
    <t>Neural network model of programming for the saccade goal</t>
  </si>
  <si>
    <t>Hacisalihzade S.S., Allen J.S., Stark L.W.</t>
  </si>
  <si>
    <t>Computer analysis of eye movements</t>
  </si>
  <si>
    <t>Sung Kwangjae, Anderson David J.</t>
  </si>
  <si>
    <t>Analysis of two video eye tracking algorithms</t>
  </si>
  <si>
    <t>Myers Glenn A., Wiemann Bradley T., Carlson Stephen G.</t>
  </si>
  <si>
    <t>Measuring eye movements using the shape of the pupil</t>
  </si>
  <si>
    <t>Basu A., Li X.</t>
  </si>
  <si>
    <t>A framework for variable-resolution vision</t>
  </si>
  <si>
    <t>Ballard D.H.</t>
  </si>
  <si>
    <t>Animate vision</t>
  </si>
  <si>
    <t>Juhola M.</t>
  </si>
  <si>
    <t>Median filtering is appropriate to signals of saccadic eye movements</t>
  </si>
  <si>
    <t>Sauter D., Martin B.J., Di Renzo N., Vomscheid C.</t>
  </si>
  <si>
    <t>Analysis of eye tracking movements using innovations generated by a Kalman filter</t>
  </si>
  <si>
    <t>Lessard Charles S., Wong Wing C., Im Jae J., Rodriguez-Garcia Carlos A., Schmidt Glenn F.</t>
  </si>
  <si>
    <t>Comparison of nystagmus analysis programs</t>
  </si>
  <si>
    <t>Ott Dietmar, Holthoff Knut, Lades Martin, Eckmiller Rolf</t>
  </si>
  <si>
    <t>Scanning laser ophthalmoscopy (SLO) - a new tool in vision and oculomotor research</t>
  </si>
  <si>
    <t>Zhou Guohong, Luo Shuqian</t>
  </si>
  <si>
    <t>A real-time electronystagmus analysis system</t>
  </si>
  <si>
    <t>Wixson L.E., Ballard D.H.</t>
  </si>
  <si>
    <t>Real-time detection of multi-colored objects</t>
  </si>
  <si>
    <t>A syntactic method for analysis of nystagmus and smooth pursuit eye movements</t>
  </si>
  <si>
    <t>Frost D., Pöppel E.</t>
  </si>
  <si>
    <t>Different programming modes of human saccadic eye movements as a function of stimulus eccentricity: Indications of a functional subdivision of the visual field</t>
  </si>
  <si>
    <t>Year</t>
  </si>
  <si>
    <t>Source title</t>
  </si>
  <si>
    <t>Document Type</t>
  </si>
  <si>
    <t>RQs</t>
  </si>
  <si>
    <t>Dreher C.R.G., Zaremski M., Leven F., Schneider D., Roitberg A., Stiefelhagen R., Heizmann M., Deml B., Asfour T.</t>
  </si>
  <si>
    <t>Capturing and interpreting human actions for programming robots in the production [Erfassung und Interpretation menschlicher Handlungen für die Programmierung von Robotern in der Produktion]</t>
  </si>
  <si>
    <t>At-Automatisierungstechnik</t>
  </si>
  <si>
    <t>10.1515/auto-2022-0006</t>
  </si>
  <si>
    <t>https://www.scopus.com/inward/record.uri?eid=2-s2.0-85132240241&amp;doi=10.1515%2fauto-2022-0006&amp;partnerID=40&amp;md5=adafdcff6e940f5b1b8ba1d5ca6b0427</t>
  </si>
  <si>
    <t>gaze analysis; gaze estimation; multi-sensory capturing of human actions; programming by demonstration; semantic video representations</t>
  </si>
  <si>
    <t>Article</t>
  </si>
  <si>
    <t>ACM Transactions on Computing Education</t>
  </si>
  <si>
    <t>https://www.scopus.com/inward/record.uri?eid=2-s2.0-85127197118&amp;doi=10.1145%2f3480171&amp;partnerID=40&amp;md5=29e657f874f906f5bd00884e0e55f0d6</t>
  </si>
  <si>
    <t>Frontiers of Computer Science</t>
  </si>
  <si>
    <t>https://www.scopus.com/inward/record.uri?eid=2-s2.0-85119440560&amp;doi=10.1007%2fs11704-020-0422-1&amp;partnerID=40&amp;md5=697b164ab78ecd09b629e8fe668777c3</t>
  </si>
  <si>
    <t>Khot R.A., Aggarwal D., Pasumarthy N.</t>
  </si>
  <si>
    <t>Understanding Screen-based Dining Practices through the Lens of Mindful Eating</t>
  </si>
  <si>
    <t>Conference on Human Factors in Computing Systems - Proceedings</t>
  </si>
  <si>
    <t>10.1145/3491102.3517651</t>
  </si>
  <si>
    <t>https://www.scopus.com/inward/record.uri?eid=2-s2.0-85130563737&amp;doi=10.1145%2f3491102.3517651&amp;partnerID=40&amp;md5=8be42269d802a823576db9203666db57</t>
  </si>
  <si>
    <t>Human-Food Interaction; mindful eating; Screen-based dining</t>
  </si>
  <si>
    <t>Conference Paper</t>
  </si>
  <si>
    <t>Predicting Pair Success in a Pair Programming Eye Tracking Experiment Using Cross-Recurrence Quantification Analysis</t>
  </si>
  <si>
    <t>APSIPA Transactions on Signal and Information Processing</t>
  </si>
  <si>
    <t>10.1561/116.00000031</t>
  </si>
  <si>
    <t>https://www.scopus.com/inward/record.uri?eid=2-s2.0-85129478282&amp;doi=10.1561%2f116.00000031&amp;partnerID=40&amp;md5=659e1e9f7343f327f882ea3eb1fc6ab5</t>
  </si>
  <si>
    <t>IEEE Robotics and Automation Letters</t>
  </si>
  <si>
    <t>https://www.scopus.com/inward/record.uri?eid=2-s2.0-85122085654&amp;doi=10.1109%2fLRA.2021.3137545&amp;partnerID=40&amp;md5=15ac4c4b43db77a00c3dbb21774c19f9</t>
  </si>
  <si>
    <t>https://www.scopus.com/inward/record.uri?eid=2-s2.0-85126395405&amp;doi=10.1561%2f116.00000040&amp;partnerID=40&amp;md5=2f9c8e667e79c224ba458c8ae77be0fd</t>
  </si>
  <si>
    <t>Sensors</t>
  </si>
  <si>
    <t>https://www.scopus.com/inward/record.uri?eid=2-s2.0-85123288785&amp;doi=10.3390%2fs22030912&amp;partnerID=40&amp;md5=7f263b6426932cf1c41281dcb5069186</t>
  </si>
  <si>
    <t>https://www.scopus.com/inward/record.uri?eid=2-s2.0-85122687553&amp;doi=10.3390%2fs22020568&amp;partnerID=40&amp;md5=eb692f22cc839f691119cc75c6e95298</t>
  </si>
  <si>
    <t>ACM International Conference Proceeding Series</t>
  </si>
  <si>
    <t>https://www.scopus.com/inward/record.uri?eid=2-s2.0-85119874175&amp;doi=10.1145%2f3488042.3488068&amp;partnerID=40&amp;md5=3417ea69f2fb37216875b2849619b60c</t>
  </si>
  <si>
    <t>Journal of Visual Communication and Image Representation</t>
  </si>
  <si>
    <t>https://www.scopus.com/inward/record.uri?eid=2-s2.0-85118857764&amp;doi=10.1016%2fj.jvcir.2021.103367&amp;partnerID=40&amp;md5=41e0f9c34e8d36fe63db40cfd7a767af</t>
  </si>
  <si>
    <t>Neural Networks</t>
  </si>
  <si>
    <t>https://www.scopus.com/inward/record.uri?eid=2-s2.0-85108173520&amp;doi=10.1016%2fj.neunet.2021.05.027&amp;partnerID=40&amp;md5=64dcc40fb1ddc2449f4b0a568d63b4a7</t>
  </si>
  <si>
    <t>Proceedings of IEEE Symposium on Visual Languages and Human-Centric Computing, VL/HCC</t>
  </si>
  <si>
    <t>https://www.scopus.com/inward/record.uri?eid=2-s2.0-85118734123&amp;doi=10.1109%2fVL%2fHCC51201.2021.9576404&amp;partnerID=40&amp;md5=737b40ecde28c7dcee98f89f50b76f7e</t>
  </si>
  <si>
    <t>https://www.scopus.com/inward/record.uri?eid=2-s2.0-85118690964&amp;doi=10.1109%2fVL%2fHCC51201.2021.9576333&amp;partnerID=40&amp;md5=b0092be04965a459c6993e0ba205ae02</t>
  </si>
  <si>
    <t>Cognitive Science</t>
  </si>
  <si>
    <t>https://www.scopus.com/inward/record.uri?eid=2-s2.0-85117389625&amp;doi=10.1111%2fcogs.13042&amp;partnerID=40&amp;md5=512e3fced21fb8527cd1e6cd77463fd2</t>
  </si>
  <si>
    <t>https://www.scopus.com/inward/record.uri?eid=2-s2.0-85125876947&amp;doi=10.1145%2f3488838.3488850&amp;partnerID=40&amp;md5=75310bf3cc9631cd887f467e6ec21cba</t>
  </si>
  <si>
    <t>UbiComp/ISWC 2021 - Adjunct Proceedings of the 2021 ACM International Joint Conference on Pervasive and Ubiquitous Computing and Proceedings of the 2021 ACM International Symposium on Wearable Computers</t>
  </si>
  <si>
    <t>https://www.scopus.com/inward/record.uri?eid=2-s2.0-85115984916&amp;doi=10.1145%2f3460418.3479351&amp;partnerID=40&amp;md5=94f23a2fc50ca2a93eeef6f2e0303141</t>
  </si>
  <si>
    <t>https://www.scopus.com/inward/record.uri?eid=2-s2.0-85115941525&amp;doi=10.1145%2f3460418.3479267&amp;partnerID=40&amp;md5=910890c903c1937402a876904db917c9</t>
  </si>
  <si>
    <t>Computer Science and Information Systems</t>
  </si>
  <si>
    <t>https://www.scopus.com/inward/record.uri?eid=2-s2.0-85118924206&amp;doi=10.2298%2fCSIS201201035N&amp;partnerID=40&amp;md5=ad9e41913aeed2c7c080dd0f3b9c578a</t>
  </si>
  <si>
    <t>Empirical Software Engineering</t>
  </si>
  <si>
    <t>https://www.scopus.com/inward/record.uri?eid=2-s2.0-85109775957&amp;doi=10.1007%2fs10664-021-10002-8&amp;partnerID=40&amp;md5=0cdbf0d60d65e268ae20c95943ae9d6b</t>
  </si>
  <si>
    <t>ICCSE 2021 - IEEE 16th International Conference on Computer Science and Education</t>
  </si>
  <si>
    <t>https://www.scopus.com/inward/record.uri?eid=2-s2.0-85118955790&amp;doi=10.1109%2fICCSE51940.2021.9569438&amp;partnerID=40&amp;md5=96ea9d060591a54420e72bfcb1ca6d47</t>
  </si>
  <si>
    <t>https://www.scopus.com/inward/record.uri?eid=2-s2.0-85120981789&amp;doi=10.1145%2f3481646.3481659&amp;partnerID=40&amp;md5=b549e5dc99b561e33e7a2b5507868d05</t>
  </si>
  <si>
    <t>Chinese Control Conference, CCC</t>
  </si>
  <si>
    <t>https://www.scopus.com/inward/record.uri?eid=2-s2.0-85117325986&amp;doi=10.23919%2fCCC52363.2021.9549800&amp;partnerID=40&amp;md5=c915ef7753eba709d3185f0def88d93d</t>
  </si>
  <si>
    <t>https://www.scopus.com/inward/record.uri?eid=2-s2.0-85115103902&amp;doi=10.1145%2f3464327.3464329&amp;partnerID=40&amp;md5=06889243ba22af42f1d1a65d0b5afc30</t>
  </si>
  <si>
    <t>IEEE Transactions on Learning Technologies</t>
  </si>
  <si>
    <t>https://www.scopus.com/inward/record.uri?eid=2-s2.0-85111042375&amp;doi=10.1109%2fTLT.2021.3097766&amp;partnerID=40&amp;md5=43e33faceff9a3f4d2ee16fa909ccb1e</t>
  </si>
  <si>
    <t>Review</t>
  </si>
  <si>
    <t>Eye Tracking Research and Applications Symposium (ETRA)</t>
  </si>
  <si>
    <t>https://www.scopus.com/inward/record.uri?eid=2-s2.0-85107594047&amp;doi=10.1145%2f3448018.3457425&amp;partnerID=40&amp;md5=4d3088304c8a3ad22ef8f04683ad6bfc</t>
  </si>
  <si>
    <t>https://www.scopus.com/inward/record.uri?eid=2-s2.0-85107570417&amp;doi=10.1145%2f3448018.3457422&amp;partnerID=40&amp;md5=50d87142faf314b5565e4ac2cddd4bd7</t>
  </si>
  <si>
    <t>https://www.scopus.com/inward/record.uri?eid=2-s2.0-85107545314&amp;doi=10.1145%2f3448018.3457424&amp;partnerID=40&amp;md5=995f868c526d1a06f32cd0a5be5fd111</t>
  </si>
  <si>
    <t>https://www.scopus.com/inward/record.uri?eid=2-s2.0-85107537850&amp;doi=10.1145%2f3448018.3458617&amp;partnerID=40&amp;md5=d8ff193faf00e3d235942b9d910bc081</t>
  </si>
  <si>
    <t>https://www.scopus.com/inward/record.uri?eid=2-s2.0-85107537076&amp;doi=10.1145%2f3448018.3457420&amp;partnerID=40&amp;md5=7f723e18b2120818abc33c672467c710</t>
  </si>
  <si>
    <t>Proceedings - International Conference on Software Engineering</t>
  </si>
  <si>
    <t>https://www.scopus.com/inward/record.uri?eid=2-s2.0-85115728537&amp;doi=10.1109%2fICSE-Companion52605.2021.00038&amp;partnerID=40&amp;md5=a296630ed13d132d7f3dee20e3978cd5</t>
  </si>
  <si>
    <t>IEEE International Conference on Program Comprehension</t>
  </si>
  <si>
    <t>https://www.scopus.com/inward/record.uri?eid=2-s2.0-85107573703&amp;doi=10.1109%2fICPC52881.2021.00036&amp;partnerID=40&amp;md5=bd33f706d1227023f9723ae62cd0365e</t>
  </si>
  <si>
    <t>https://www.scopus.com/inward/record.uri?eid=2-s2.0-85107535745&amp;doi=10.1109%2fICPC52881.2021.00025&amp;partnerID=40&amp;md5=9d629ec2d2e019fd2e1f27ed737477bc</t>
  </si>
  <si>
    <t>ACM Transactions on Software Engineering and Methodology</t>
  </si>
  <si>
    <t>https://www.scopus.com/inward/record.uri?eid=2-s2.0-85105759540&amp;doi=10.1145%2f3434643&amp;partnerID=40&amp;md5=ab4914da5eabd2a98283d19a0b257038</t>
  </si>
  <si>
    <t>Frontiers in Neurorobotics</t>
  </si>
  <si>
    <t>https://www.scopus.com/inward/record.uri?eid=2-s2.0-85105304973&amp;doi=10.3389%2ffnbot.2021.647930&amp;partnerID=40&amp;md5=f79168d83c161021f56597f18e069ced</t>
  </si>
  <si>
    <t>International Conference on Intelligent User Interfaces, Proceedings IUI</t>
  </si>
  <si>
    <t>https://www.scopus.com/inward/record.uri?eid=2-s2.0-85104424369&amp;doi=10.1145%2f3397482.3450719&amp;partnerID=40&amp;md5=8ae6dd9269fc0cfeb95ce4adf47ca1f1</t>
  </si>
  <si>
    <t>https://www.scopus.com/inward/record.uri?eid=2-s2.0-85103880474&amp;doi=10.1145%2f3448139.3448201&amp;partnerID=40&amp;md5=785f6667267b68553ec41116a33f1abf</t>
  </si>
  <si>
    <t>https://www.scopus.com/inward/record.uri?eid=2-s2.0-85103879105&amp;doi=10.1145%2f3448139.3448148&amp;partnerID=40&amp;md5=57dec735a8185de33e62963c4705a180</t>
  </si>
  <si>
    <t>https://www.scopus.com/inward/record.uri?eid=2-s2.0-85113858543&amp;doi=10.1145%2f3464432.3464435&amp;partnerID=40&amp;md5=2c922189ec78245e5dc6712ccbae21d8</t>
  </si>
  <si>
    <t>LifeTech 2021 - 2021 IEEE 3rd Global Conference on Life Sciences and Technologies</t>
  </si>
  <si>
    <t>https://www.scopus.com/inward/record.uri?eid=2-s2.0-85104613035&amp;doi=10.1109%2fLifeTech52111.2021.9391940&amp;partnerID=40&amp;md5=5373095adaf014fe14e4c92c7024cbd2</t>
  </si>
  <si>
    <t>https://www.scopus.com/inward/record.uri?eid=2-s2.0-85102900725&amp;doi=10.3389%2ffnbot.2021.570507&amp;partnerID=40&amp;md5=c719937d74caf062541086a51622a55d</t>
  </si>
  <si>
    <t>https://www.scopus.com/inward/record.uri?eid=2-s2.0-85105516633&amp;doi=10.1145%2f3452383.3452404&amp;partnerID=40&amp;md5=2714ad3b9094ae8ef435964b382b88ad</t>
  </si>
  <si>
    <t>https://www.scopus.com/inward/record.uri?eid=2-s2.0-85111035011&amp;doi=10.1145%2f3458709.3459008&amp;partnerID=40&amp;md5=41699058c3ff5a2ab9bf2df5cb6411c8</t>
  </si>
  <si>
    <t>https://www.scopus.com/inward/record.uri?eid=2-s2.0-85111001544&amp;doi=10.1145%2f3458709.3459006&amp;partnerID=40&amp;md5=9454b2be14217fcbc4f8e6c683ecd881</t>
  </si>
  <si>
    <t>https://www.scopus.com/inward/record.uri?eid=2-s2.0-85113221075&amp;doi=10.1145%2f3459104.3459172&amp;partnerID=40&amp;md5=77d6572e4360d7cb2f6ad5de7ac2d24b</t>
  </si>
  <si>
    <t>Zhao K., Zhou L., Hu Z., Cheng S., Shi A., Sun Y., Liu J.</t>
  </si>
  <si>
    <t>Human-Aware Robot Navigation Based on Asymmetric Gaussian Model</t>
  </si>
  <si>
    <t>2021 IEEE International Conference on Robotics and Biomimetics, ROBIO 2021</t>
  </si>
  <si>
    <t>10.1109/ROBIO54168.2021.9739433</t>
  </si>
  <si>
    <t>https://www.scopus.com/inward/record.uri?eid=2-s2.0-85128170858&amp;doi=10.1109%2fROBIO54168.2021.9739433&amp;partnerID=40&amp;md5=360b5818fd674a6b3a11fb771d9fb1a5</t>
  </si>
  <si>
    <t>asymmetric gaussian model; comfortable space; human-aware navigation</t>
  </si>
  <si>
    <t>Proceedings - International Symposium on Software Reliability Engineering, ISSRE</t>
  </si>
  <si>
    <t>https://www.scopus.com/inward/record.uri?eid=2-s2.0-85126393555&amp;doi=10.1109%2fISSRE52982.2021.00056&amp;partnerID=40&amp;md5=df85db4a50e6a9e4f8561aa8be3d58dd</t>
  </si>
  <si>
    <t>Proceedings - 2021 36th IEEE/ACM International Conference on Automated Software Engineering Workshops, ASEW 2021</t>
  </si>
  <si>
    <t>https://www.scopus.com/inward/record.uri?eid=2-s2.0-85125669059&amp;doi=10.1109%2fASEW52652.2021.00037&amp;partnerID=40&amp;md5=ee816e5a3959f8bb34cb883b7e98c91f</t>
  </si>
  <si>
    <t>Human-centric Computing and Information Sciences</t>
  </si>
  <si>
    <t>https://www.scopus.com/inward/record.uri?eid=2-s2.0-85122098575&amp;doi=10.22967%2fHCIS.2021.11.022&amp;partnerID=40&amp;md5=237b9af4f0519e62cfe4a9c03a13d207</t>
  </si>
  <si>
    <t>Procedia Computer Science</t>
  </si>
  <si>
    <t>https://www.scopus.com/inward/record.uri?eid=2-s2.0-85116935723&amp;doi=10.1016%2fj.procs.2021.09.003&amp;partnerID=40&amp;md5=527a826020271d9445f90bb4a5cceab4</t>
  </si>
  <si>
    <t>Advanced Robotics</t>
  </si>
  <si>
    <t>https://www.scopus.com/inward/record.uri?eid=2-s2.0-85116481546&amp;doi=10.1080%2f01691864.2021.1982405&amp;partnerID=40&amp;md5=d11bdf3299308f39944c7541758e9567</t>
  </si>
  <si>
    <t>IEEE Access</t>
  </si>
  <si>
    <t>https://www.scopus.com/inward/record.uri?eid=2-s2.0-85113876430&amp;doi=10.1109%2fACCESS.2021.3107795&amp;partnerID=40&amp;md5=122644428da593a7540dd0d8d67e3a88</t>
  </si>
  <si>
    <t>IEEE Transactions on Software Engineering</t>
  </si>
  <si>
    <t>https://www.scopus.com/inward/record.uri?eid=2-s2.0-85112192484&amp;doi=10.1109%2fTSE.2021.3094171&amp;partnerID=40&amp;md5=2c24e3bf2a9752d10533503365a31aa6</t>
  </si>
  <si>
    <t>IFIP Advances in Information and Communication Technology</t>
  </si>
  <si>
    <t>https://www.scopus.com/inward/record.uri?eid=2-s2.0-85112047591&amp;doi=10.1007%2f978-3-030-80865-5_4&amp;partnerID=40&amp;md5=97ef680d01149f5a1c6d3c2fac85b8d4</t>
  </si>
  <si>
    <t>Lecture Notes in Computer Science (including subseries Lecture Notes in Artificial Intelligence and Lecture Notes in Bioinformatics)</t>
  </si>
  <si>
    <t>https://www.scopus.com/inward/record.uri?eid=2-s2.0-85111404663&amp;doi=10.1007%2f978-3-030-77980-1_47&amp;partnerID=40&amp;md5=3e9cb14c77de8e5f0dc45de03ae8a4b1</t>
  </si>
  <si>
    <t>Advances in Intelligent Systems and Computing</t>
  </si>
  <si>
    <t>https://www.scopus.com/inward/record.uri?eid=2-s2.0-85107331859&amp;doi=10.1007%2f978-3-030-72660-7_4&amp;partnerID=40&amp;md5=50c88be68b6b44e1218cb42afe637a9f</t>
  </si>
  <si>
    <t>https://www.scopus.com/inward/record.uri?eid=2-s2.0-85105885881&amp;doi=10.1007%2f978-3-030-74009-2_37&amp;partnerID=40&amp;md5=2055ea04fdef9debbc38cd948112cf8b</t>
  </si>
  <si>
    <t>https://www.scopus.com/inward/record.uri?eid=2-s2.0-85104334113&amp;doi=10.1007%2f978-3-030-68796-0_3&amp;partnerID=40&amp;md5=bab865277c8a2aee9efe375bc7faee6c</t>
  </si>
  <si>
    <t>Deep learning; Expert-level explanation; Explainable AI (XAI); Eye-tracker; Retinal Images; XAI evaluation</t>
  </si>
  <si>
    <t>IEEE Transactions on Cybernetics</t>
  </si>
  <si>
    <t>https://www.scopus.com/inward/record.uri?eid=2-s2.0-85101805922&amp;doi=10.1109%2fTCYB.2020.2981480&amp;partnerID=40&amp;md5=4e3bb3d71607c3396da304e1935fc669</t>
  </si>
  <si>
    <t>Scientific Visualization</t>
  </si>
  <si>
    <t>https://www.scopus.com/inward/record.uri?eid=2-s2.0-85099121969&amp;doi=10.26583%2fSV.12.5.11&amp;partnerID=40&amp;md5=672ca60668b828aa8f5379c98bcb2a64</t>
  </si>
  <si>
    <t>https://www.scopus.com/inward/record.uri?eid=2-s2.0-85096505856&amp;doi=10.1007%2f978-3-030-63092-8_45&amp;partnerID=40&amp;md5=f860d9124a2a3dd03da83157310c746c</t>
  </si>
  <si>
    <t>2020 Asia-Pacific Signal and Information Processing Association Annual Summit and Conference, APSIPA ASC 2020 - Proceedings</t>
  </si>
  <si>
    <t>https://www.scopus.com/inward/record.uri?eid=2-s2.0-85100945995&amp;partnerID=40&amp;md5=eb461fc88f3277273a90880d034add81</t>
  </si>
  <si>
    <t>ESEC/FSE 2020 - Proceedings of the 28th ACM Joint Meeting European Software Engineering Conference and Symposium on the Foundations of Software Engineering</t>
  </si>
  <si>
    <t>https://www.scopus.com/inward/record.uri?eid=2-s2.0-85097136445&amp;doi=10.1145%2f3368089.3409681&amp;partnerID=40&amp;md5=8d869a22f80aa2a1b2bcc0a2b81c5b46</t>
  </si>
  <si>
    <t>Proceedings - 2020 IEEE International Symposium on Mixed and Augmented Reality, ISMAR 2020</t>
  </si>
  <si>
    <t>https://www.scopus.com/inward/record.uri?eid=2-s2.0-85096199648&amp;doi=10.1109%2fISMAR50242.2020.00063&amp;partnerID=40&amp;md5=bfdf94c7235929d6893e4dcb3145a45f</t>
  </si>
  <si>
    <t>https://www.scopus.com/inward/record.uri?eid=2-s2.0-85099406691&amp;doi=10.1145%2f3422392.3422437&amp;partnerID=40&amp;md5=9c00040a7f410e8df88b2f573c1d1f2f</t>
  </si>
  <si>
    <t>ICMI 2020 - Proceedings of the 2020 International Conference on Multimodal Interaction</t>
  </si>
  <si>
    <t>https://www.scopus.com/inward/record.uri?eid=2-s2.0-85096694345&amp;doi=10.1145%2f3382507.3421156&amp;partnerID=40&amp;md5=813340eb9aca4f7f1b6a70096fbe356d</t>
  </si>
  <si>
    <t>https://www.scopus.com/inward/record.uri?eid=2-s2.0-85103598036&amp;doi=10.1145%2f3442481.3442505&amp;partnerID=40&amp;md5=5c2e8ec8d3a77d7bf605e717d46c1c4a</t>
  </si>
  <si>
    <t>Science of Computer Programming</t>
  </si>
  <si>
    <t>https://www.scopus.com/inward/record.uri?eid=2-s2.0-85089806302&amp;doi=10.1016%2fj.scico.2020.102520&amp;partnerID=40&amp;md5=9a36ec79b32b1984d200b361579da182</t>
  </si>
  <si>
    <t>International Symposium on Empirical Software Engineering and Measurement</t>
  </si>
  <si>
    <t>https://www.scopus.com/inward/record.uri?eid=2-s2.0-85095824812&amp;doi=10.1145%2f3382494.3422164&amp;partnerID=40&amp;md5=f2dd8f4d774d10694a0fb3ea73abc93c</t>
  </si>
  <si>
    <t>Proceedings - 2020 ACM/IEEE 42nd International Conference on Software Engineering: Companion, ICSE-Companion 2020</t>
  </si>
  <si>
    <t>https://www.scopus.com/inward/record.uri?eid=2-s2.0-85098545955&amp;doi=10.1145%2f3377812.3382154&amp;partnerID=40&amp;md5=af143d6f2c791bfbc3f7453767d027de</t>
  </si>
  <si>
    <t>https://www.scopus.com/inward/record.uri?eid=2-s2.0-85097143085&amp;doi=10.1145%2f3425329.3425350&amp;partnerID=40&amp;md5=d9f7aa7eee1c73993067be6b1e23a024</t>
  </si>
  <si>
    <t>11th IEEE International Conference on Cognitive Infocommunications, CogInfoCom 2020 - Proceedings</t>
  </si>
  <si>
    <t>https://www.scopus.com/inward/record.uri?eid=2-s2.0-85096365447&amp;doi=10.1109%2fCogInfoCom50765.2020.9237910&amp;partnerID=40&amp;md5=a4ca4f514697801d4eb6ae151467b6ed</t>
  </si>
  <si>
    <t>https://www.scopus.com/inward/record.uri?eid=2-s2.0-85090496518&amp;doi=10.1145%2f3384217.3384227&amp;partnerID=40&amp;md5=470c19af26dbed520c263ef90ad5bca6</t>
  </si>
  <si>
    <t>Proceedings of the ACM on Interactive, Mobile, Wearable and Ubiquitous Technologies</t>
  </si>
  <si>
    <t>https://www.scopus.com/inward/record.uri?eid=2-s2.0-85087459004&amp;doi=10.1145%2f3411811&amp;partnerID=40&amp;md5=ec88b0c4f3af52dbe1efe9fc15de8273</t>
  </si>
  <si>
    <t>Proceedings - 8th IEEE Working Conference on Software Visualization, VISSOFT 2020</t>
  </si>
  <si>
    <t>https://www.scopus.com/inward/record.uri?eid=2-s2.0-85099456469&amp;doi=10.1109%2fVISSOFT51673.2020.00016&amp;partnerID=40&amp;md5=a4fa09102890e4d496f65c18e2cf5504</t>
  </si>
  <si>
    <t>Proceedings - 2020 IEEE International Conference on Software Maintenance and Evolution, ICSME 2020</t>
  </si>
  <si>
    <t>https://www.scopus.com/inward/record.uri?eid=2-s2.0-85096656702&amp;doi=10.1109%2fICSME46990.2020.00051&amp;partnerID=40&amp;md5=c9682167b89d7afc5371dd2b82d2806d</t>
  </si>
  <si>
    <t>Proceedings of the 2020 IEEE International Conference on Human-Machine Systems, ICHMS 2020</t>
  </si>
  <si>
    <t>https://www.scopus.com/inward/record.uri?eid=2-s2.0-85093957178&amp;doi=10.1109%2fICHMS49158.2020.9209543&amp;partnerID=40&amp;md5=1ee58f2fd3b2bf181982734668bf5c7f</t>
  </si>
  <si>
    <t>https://www.scopus.com/inward/record.uri?eid=2-s2.0-85091052408&amp;doi=10.1111%2fcogs.12893&amp;partnerID=40&amp;md5=dc1899d9d4febd58eb21c61e684a5ba8</t>
  </si>
  <si>
    <t>https://www.scopus.com/inward/record.uri?eid=2-s2.0-85086466565&amp;doi=10.1007%2fs10664-020-09829-4&amp;partnerID=40&amp;md5=7974a028adf8554857fd5bbbd955289e</t>
  </si>
  <si>
    <t>Proceedings - 2020 International Conference on Assistive and Rehabilitation Technologies, iCareTech 2020</t>
  </si>
  <si>
    <t>https://www.scopus.com/inward/record.uri?eid=2-s2.0-85100470922&amp;doi=10.1109%2fiCareTech49914.2020.00022&amp;partnerID=40&amp;md5=600793c342d06edc130dbd3b5934199f</t>
  </si>
  <si>
    <t>Proceedings - 2020 International Conference on Computing and Data Science, CDS 2020</t>
  </si>
  <si>
    <t>https://www.scopus.com/inward/record.uri?eid=2-s2.0-85098852145&amp;doi=10.1109%2fCDS49703.2020.00071&amp;partnerID=40&amp;md5=531220a792d28f0ba21ad455b21226d2</t>
  </si>
  <si>
    <t>15th International Conference on Computer Science and Education, ICCSE 2020</t>
  </si>
  <si>
    <t>https://www.scopus.com/inward/record.uri?eid=2-s2.0-85093103306&amp;doi=10.1109%2fICCSE49874.2020.9201882&amp;partnerID=40&amp;md5=8fab30b77501c4cbc47bf7980bb57c9e</t>
  </si>
  <si>
    <t>https://www.scopus.com/inward/record.uri?eid=2-s2.0-85093086730&amp;doi=10.1109%2fICCSE49874.2020.9201772&amp;partnerID=40&amp;md5=058a4361845329012e9860a7aa2b51c5</t>
  </si>
  <si>
    <t>SIGIR 2020 - Proceedings of the 43rd International ACM SIGIR Conference on Research and Development in Information Retrieval</t>
  </si>
  <si>
    <t>https://www.scopus.com/inward/record.uri?eid=2-s2.0-85090156508&amp;doi=10.1145%2f3397271.3401059&amp;partnerID=40&amp;md5=9d814f7b9e45392acd90093a96f37c7f</t>
  </si>
  <si>
    <t>https://www.scopus.com/inward/record.uri?eid=2-s2.0-85091947378&amp;doi=10.1145%2f3387904.3389279&amp;partnerID=40&amp;md5=9c03fd7f3d8c71cbd35352b943433144</t>
  </si>
  <si>
    <t>https://www.scopus.com/inward/record.uri?eid=2-s2.0-85091947081&amp;doi=10.1145%2f3387904.3389291&amp;partnerID=40&amp;md5=9f2ead0140e538c0b702de637065cbd4</t>
  </si>
  <si>
    <t>DIS 2020 - Proceedings of the 2020 ACM Designing Interactive Systems Conference</t>
  </si>
  <si>
    <t>https://www.scopus.com/inward/record.uri?eid=2-s2.0-85090497395&amp;doi=10.1145%2f3357236.3395553&amp;partnerID=40&amp;md5=4fed9340f7100d35ae07111a0cd469bb</t>
  </si>
  <si>
    <t>https://www.scopus.com/inward/record.uri?eid=2-s2.0-85094134187&amp;doi=10.1145%2f3377812.3382154&amp;partnerID=40&amp;md5=084f03a6e6cd3b4709b6c00ee617c676</t>
  </si>
  <si>
    <t>https://www.scopus.com/inward/record.uri?eid=2-s2.0-85087431554&amp;doi=10.1145%2f3384772.3385139&amp;partnerID=40&amp;md5=14d2281e036d0c1d856379b0020722ab</t>
  </si>
  <si>
    <t>https://www.scopus.com/inward/record.uri?eid=2-s2.0-85085730429&amp;doi=10.1145%2f3379157.3391988&amp;partnerID=40&amp;md5=60dd7d1cd3ed4e0dfcb28c14300583d1</t>
  </si>
  <si>
    <t>Multimedia Tools and Applications</t>
  </si>
  <si>
    <t>https://www.scopus.com/inward/record.uri?eid=2-s2.0-85077082981&amp;doi=10.1007%2fs11042-019-08327-0&amp;partnerID=40&amp;md5=7f571bc559675d9e67dc1ecf7bb55967</t>
  </si>
  <si>
    <t>https://www.scopus.com/inward/record.uri?eid=2-s2.0-85070284963&amp;doi=10.1007%2fs10664-019-09751-4&amp;partnerID=40&amp;md5=af743f8ddfdfc84d22bfb3c6f2e24ff2</t>
  </si>
  <si>
    <t>https://www.scopus.com/inward/record.uri?eid=2-s2.0-85091307989&amp;doi=10.1145%2f3313831.3376544&amp;partnerID=40&amp;md5=c9a2b1338ac6fa198aa409fefa06c1ce</t>
  </si>
  <si>
    <t>https://www.scopus.com/inward/record.uri?eid=2-s2.0-85090838202&amp;doi=10.1145%2f3383219.3383228&amp;partnerID=40&amp;md5=7cc4a7dcebd1f33b5d8c45627f78d8be</t>
  </si>
  <si>
    <t>ACMSE 2020 - Proceedings of the 2020 ACM Southeast Conference</t>
  </si>
  <si>
    <t>https://www.scopus.com/inward/record.uri?eid=2-s2.0-85086181007&amp;doi=10.1145%2f3374135.3385293&amp;partnerID=40&amp;md5=7ca99b2a9679ff06ab85ca97b6d7b3ef</t>
  </si>
  <si>
    <t>https://www.scopus.com/inward/record.uri?eid=2-s2.0-85078707058&amp;doi=10.1109%2fLRA.2020.2965416&amp;partnerID=40&amp;md5=74ba473c6752cd7d2c09010c8f3473e0</t>
  </si>
  <si>
    <t>Computers in Human Behavior</t>
  </si>
  <si>
    <t>https://www.scopus.com/inward/record.uri?eid=2-s2.0-85077680900&amp;doi=10.1016%2fj.chb.2019.03.003&amp;partnerID=40&amp;md5=1576ab5029ffb54d093f30188bb7f887</t>
  </si>
  <si>
    <t>https://www.scopus.com/inward/record.uri?eid=2-s2.0-85117541704&amp;doi=10.1145%2f3384657.3384796&amp;partnerID=40&amp;md5=e6750b8bfae3e1a037a7abc97969ab25</t>
  </si>
  <si>
    <t>International Journal of Semantic Computing</t>
  </si>
  <si>
    <t>https://www.scopus.com/inward/record.uri?eid=2-s2.0-85092735859&amp;doi=10.1142%2fS1793351X20500014&amp;partnerID=40&amp;md5=1485abdf640e640b8002630ae1647989</t>
  </si>
  <si>
    <t>https://www.scopus.com/inward/record.uri?eid=2-s2.0-85085739850&amp;doi=10.1145%2f3379156.3391982&amp;partnerID=40&amp;md5=4f8fc40a116be1e4694b47e3a542f366</t>
  </si>
  <si>
    <t>https://www.scopus.com/inward/record.uri?eid=2-s2.0-85085738664&amp;doi=10.1145%2f3379156.3391979&amp;partnerID=40&amp;md5=8fccf0f42d161eecd442f0ec0283ddfe</t>
  </si>
  <si>
    <t>https://www.scopus.com/inward/record.uri?eid=2-s2.0-85085737149&amp;doi=10.1145%2f3379156.3391980&amp;partnerID=40&amp;md5=50481255f513d753b63289d7e20a0ba7</t>
  </si>
  <si>
    <t>https://www.scopus.com/inward/record.uri?eid=2-s2.0-85085734705&amp;doi=10.1145%2f3379156.3391981&amp;partnerID=40&amp;md5=21d934cf2b821602f120262122ad2ccf</t>
  </si>
  <si>
    <t>https://www.scopus.com/inward/record.uri?eid=2-s2.0-85085730900&amp;doi=10.1145%2f3379156.3391978&amp;partnerID=40&amp;md5=8e4118bb0a6220d0954770375e59ebac</t>
  </si>
  <si>
    <t>https://www.scopus.com/inward/record.uri?eid=2-s2.0-85085728310&amp;doi=10.1145%2f3379156.3391365&amp;partnerID=40&amp;md5=065cb127b5c7eaa8b042ba61659786cd</t>
  </si>
  <si>
    <t>https://www.scopus.com/inward/record.uri?eid=2-s2.0-85085726627&amp;doi=10.1145%2f3379156.3391983&amp;partnerID=40&amp;md5=a80498b763ebfea3ed61b9caa232625a</t>
  </si>
  <si>
    <t>SANER 2020 - Proceedings of the 2020 IEEE 27th International Conference on Software Analysis, Evolution, and Reengineering</t>
  </si>
  <si>
    <t>https://www.scopus.com/inward/record.uri?eid=2-s2.0-85083567063&amp;doi=10.1109%2fSANER48275.2020.9054848&amp;partnerID=40&amp;md5=8df7f829252cc8a597bac60af7e3cb81</t>
  </si>
  <si>
    <t>Applied Sciences (Switzerland)</t>
  </si>
  <si>
    <t>https://www.scopus.com/inward/record.uri?eid=2-s2.0-85081533524&amp;doi=10.3390%2fapp10041446&amp;partnerID=40&amp;md5=8c40ffc9ccc775c3382bd7e383c18e41</t>
  </si>
  <si>
    <t>Robotics and Computer-Integrated Manufacturing</t>
  </si>
  <si>
    <t>https://www.scopus.com/inward/record.uri?eid=2-s2.0-85070732550&amp;doi=10.1016%2fj.rcim.2019.101830&amp;partnerID=40&amp;md5=882db10d1a31eefd95bd593c80f1d448</t>
  </si>
  <si>
    <t>ACM Transactions on the Web</t>
  </si>
  <si>
    <t>https://www.scopus.com/inward/record.uri?eid=2-s2.0-85077818832&amp;doi=10.1145%2f3372497&amp;partnerID=40&amp;md5=e502112b9817f64bc2e569277e2d1fb5</t>
  </si>
  <si>
    <t>https://www.scopus.com/inward/record.uri?eid=2-s2.0-85078475354&amp;doi=10.1145%2f3371158.3371203&amp;partnerID=40&amp;md5=722d6d1ea8b2c477153486d6daa68f59</t>
  </si>
  <si>
    <t>Proceedings of International Conference on Computational Thinking Education</t>
  </si>
  <si>
    <t>https://www.scopus.com/inward/record.uri?eid=2-s2.0-85103840712&amp;partnerID=40&amp;md5=22c7a36f2582681d44ea108396079311</t>
  </si>
  <si>
    <t>Journal of Learning Analytics</t>
  </si>
  <si>
    <t>https://www.scopus.com/inward/record.uri?eid=2-s2.0-85099304373&amp;doi=10.18608%2fJLA.2020.73.7&amp;partnerID=40&amp;md5=dd6258ec58bf8d740e94317f12f02f7d</t>
  </si>
  <si>
    <t>Informatics in Education</t>
  </si>
  <si>
    <t>https://www.scopus.com/inward/record.uri?eid=2-s2.0-85099189511&amp;doi=10.15388%2fINFEDU.2020.23&amp;partnerID=40&amp;md5=b5edee8d12f4eed6768741b309aac569</t>
  </si>
  <si>
    <t>Proceedings of SPIE - The International Society for Optical Engineering</t>
  </si>
  <si>
    <t>https://www.scopus.com/inward/record.uri?eid=2-s2.0-85092709176&amp;doi=10.1117%2f12.2554951&amp;partnerID=40&amp;md5=40c46f7b88f1b95fd4b28c131d2da8eb</t>
  </si>
  <si>
    <t>https://www.scopus.com/inward/record.uri?eid=2-s2.0-85088752644&amp;doi=10.1007%2f978-3-030-49062-1_30&amp;partnerID=40&amp;md5=95b531cf731500c59f5fa91d64da95a4</t>
  </si>
  <si>
    <t>https://www.scopus.com/inward/record.uri?eid=2-s2.0-85088582969&amp;doi=10.1007%2f978-3-030-52240-7_5&amp;partnerID=40&amp;md5=f8ad35133ebb0a0a65a5fade317a90fc</t>
  </si>
  <si>
    <t>https://www.scopus.com/inward/record.uri?eid=2-s2.0-85088232330&amp;doi=10.1007%2f978-3-030-50943-9_7&amp;partnerID=40&amp;md5=76aad8fcacde4b883ef8a64627538242</t>
  </si>
  <si>
    <t>https://www.scopus.com/inward/record.uri?eid=2-s2.0-85086627685&amp;doi=10.1016%2fj.procs.2020.04.282&amp;partnerID=40&amp;md5=95a33d8e9e334fd3bbf2bc4cd25dce7a</t>
  </si>
  <si>
    <t>Smart Innovation, Systems and Technologies</t>
  </si>
  <si>
    <t>https://www.scopus.com/inward/record.uri?eid=2-s2.0-85086271461&amp;doi=10.1007%2f978-981-15-5584-8_6&amp;partnerID=40&amp;md5=d089546a16205ae283870205eda2d2f4</t>
  </si>
  <si>
    <t>VISIGRAPP 2020 - Proceedings of the 15th International Joint Conference on Computer Vision, Imaging and Computer Graphics Theory and Applications</t>
  </si>
  <si>
    <t>https://www.scopus.com/inward/record.uri?eid=2-s2.0-85083513439&amp;partnerID=40&amp;md5=9ef4fcf7b36b661f96f302cfb9a11742</t>
  </si>
  <si>
    <t>Lecture Notes in Business Information Processing</t>
  </si>
  <si>
    <t>https://www.scopus.com/inward/record.uri?eid=2-s2.0-85078437204&amp;doi=10.1007%2f978-3-030-35510-4_8&amp;partnerID=40&amp;md5=7d5822500a9ca7c83cb2e805992b2185</t>
  </si>
  <si>
    <t>IEEE Transactions on Industrial Informatics</t>
  </si>
  <si>
    <t>https://www.scopus.com/inward/record.uri?eid=2-s2.0-85078230221&amp;doi=10.1109%2fTII.2019.2933481&amp;partnerID=40&amp;md5=1a4d116f0e72b36bd8e0c329c9a3ef51</t>
  </si>
  <si>
    <t>https://www.scopus.com/inward/record.uri?eid=2-s2.0-85076552011&amp;doi=10.1007%2f978-3-030-35740-5_9&amp;partnerID=40&amp;md5=1b7c8f78ba09729e373c70e554ed038d</t>
  </si>
  <si>
    <t>Journal of Systems and Software</t>
  </si>
  <si>
    <t>https://www.scopus.com/inward/record.uri?eid=2-s2.0-85073994062&amp;doi=10.1016%2fj.jss.2019.110434&amp;partnerID=40&amp;md5=e72b1daead622e4a7162e10c677d11ff</t>
  </si>
  <si>
    <t>TALE 2019 - 2019 IEEE International Conference on Engineering, Technology and Education</t>
  </si>
  <si>
    <t>https://www.scopus.com/inward/record.uri?eid=2-s2.0-85093108881&amp;doi=10.1109%2fTALE48000.2019.9225906&amp;partnerID=40&amp;md5=12e849259fd91a48cdd068f0f25186bf</t>
  </si>
  <si>
    <t>2019 Digital Image Computing: Techniques and Applications, DICTA 2019</t>
  </si>
  <si>
    <t>https://www.scopus.com/inward/record.uri?eid=2-s2.0-85078703689&amp;doi=10.1109%2fDICTA47822.2019.8945893&amp;partnerID=40&amp;md5=e71552b549da28588e2f033d49c06105</t>
  </si>
  <si>
    <t>https://www.scopus.com/inward/record.uri?eid=2-s2.0-85076786090&amp;doi=10.1145%2f3364510.3364516&amp;partnerID=40&amp;md5=23efd6b00152d56823dca4f26bfefae9</t>
  </si>
  <si>
    <t>ICCE 2019 - 27th International Conference on Computers in Education, Proceedings</t>
  </si>
  <si>
    <t>https://www.scopus.com/inward/record.uri?eid=2-s2.0-85077689993&amp;partnerID=40&amp;md5=517707fcdbead6f6ad63b7d655255cf9</t>
  </si>
  <si>
    <t>https://www.scopus.com/inward/record.uri?eid=2-s2.0-85076821874&amp;doi=10.1145%2f3363384.3363479&amp;partnerID=40&amp;md5=e22b658dfbf0a088c5b2941a27db0a33</t>
  </si>
  <si>
    <t>https://www.scopus.com/inward/record.uri?eid=2-s2.0-85076806009&amp;doi=10.1145%2f3363384.3363471&amp;partnerID=40&amp;md5=0d1ac3a071ce755bf7b60845deac8de4</t>
  </si>
  <si>
    <t>2019 Asia-Pacific Signal and Information Processing Association Annual Summit and Conference, APSIPA ASC 2019</t>
  </si>
  <si>
    <t>https://www.scopus.com/inward/record.uri?eid=2-s2.0-85082400444&amp;doi=10.1109%2fAPSIPAASC47483.2019.9023036&amp;partnerID=40&amp;md5=e140efc09f9085833fd25fb3de636932</t>
  </si>
  <si>
    <t>IEEE International Conference on Intelligent Robots and Systems</t>
  </si>
  <si>
    <t>https://www.scopus.com/inward/record.uri?eid=2-s2.0-85081168064&amp;doi=10.1109%2fIROS40897.2019.8968536&amp;partnerID=40&amp;md5=93eb16055cb1084fddd1515e4a43e745</t>
  </si>
  <si>
    <t>10th IEEE International Conference on Cognitive Infocommunications, CogInfoCom 2019 - Proceedings</t>
  </si>
  <si>
    <t>https://www.scopus.com/inward/record.uri?eid=2-s2.0-85085579088&amp;doi=10.1109%2fCogInfoCom47531.2019.9089941&amp;partnerID=40&amp;md5=09fe7439a2c3108828a7243a19299bf6</t>
  </si>
  <si>
    <t>https://www.scopus.com/inward/record.uri?eid=2-s2.0-85085571396&amp;doi=10.1109%2fCogInfoCom47531.2019.9089952&amp;partnerID=40&amp;md5=9d65e733ebd4c969343d762c0ba82a5d</t>
  </si>
  <si>
    <t>https://www.scopus.com/inward/record.uri?eid=2-s2.0-85081101570&amp;doi=10.1109%2fISSRE.2019.00019&amp;partnerID=40&amp;md5=942eedca8407653a7a3e3ae9662ab812</t>
  </si>
  <si>
    <t>BESC 2019 - 6th International Conference on Behavioral, Economic and Socio-Cultural Computing, Proceedings</t>
  </si>
  <si>
    <t>https://www.scopus.com/inward/record.uri?eid=2-s2.0-85079063391&amp;doi=10.1109%2fBESC48373.2019.8963457&amp;partnerID=40&amp;md5=195f0e51feebabae4dd4c05c58c34c84</t>
  </si>
  <si>
    <t>ACM Transactions on Graphics</t>
  </si>
  <si>
    <t>https://www.scopus.com/inward/record.uri?eid=2-s2.0-85073604739&amp;doi=10.1145%2f3360905&amp;partnerID=40&amp;md5=7e26973488a1fbf3829c9ccb64d0f768</t>
  </si>
  <si>
    <t>International Journal of Robotics Research</t>
  </si>
  <si>
    <t>https://www.scopus.com/inward/record.uri?eid=2-s2.0-85064534701&amp;doi=10.1177%2f0278364919842925&amp;partnerID=40&amp;md5=af06d3564588725a667b5ab107994c37</t>
  </si>
  <si>
    <t>Proceedings - 2019 International Conference on Artificial Intelligence: Applications and Innovations, IC-AIAI 2019</t>
  </si>
  <si>
    <t>https://www.scopus.com/inward/record.uri?eid=2-s2.0-85081626788&amp;doi=10.1109%2fIC-AIAI48757.2019.00025&amp;partnerID=40&amp;md5=2fc273be145472e8fcd4c91a5f24c805</t>
  </si>
  <si>
    <t>2019 8th International Conference on Affective Computing and Intelligent Interaction Workshops and Demos, ACIIW 2019</t>
  </si>
  <si>
    <t>https://www.scopus.com/inward/record.uri?eid=2-s2.0-85077818348&amp;doi=10.1109%2fACIIW.2019.8925291&amp;partnerID=40&amp;md5=49ce11dd00a59cacaee1067695a622c4</t>
  </si>
  <si>
    <t>Proceedings - 2019 IEEE International Conference on Software Maintenance and Evolution, ICSME 2019</t>
  </si>
  <si>
    <t>https://www.scopus.com/inward/record.uri?eid=2-s2.0-85077187519&amp;doi=10.1109%2fICSME.2019.00098&amp;partnerID=40&amp;md5=d06dc3a7955880697086053641b22592</t>
  </si>
  <si>
    <t>Proceedings - 7th IEEE Working Conference on Software Visualization, VISSOFT 2019</t>
  </si>
  <si>
    <t>https://www.scopus.com/inward/record.uri?eid=2-s2.0-85075858648&amp;doi=10.1109%2fVISSOFT.2019.00016&amp;partnerID=40&amp;md5=cb6da1aaf8da8e52078a63d2d5658f69</t>
  </si>
  <si>
    <t>European Signal Processing Conference</t>
  </si>
  <si>
    <t>https://www.scopus.com/inward/record.uri?eid=2-s2.0-85075622335&amp;doi=10.23919%2fEUSIPCO.2019.8902990&amp;partnerID=40&amp;md5=02ad16c6e4f83310027da396d6934e81</t>
  </si>
  <si>
    <t>International Journal of Child-Computer Interaction</t>
  </si>
  <si>
    <t>https://www.scopus.com/inward/record.uri?eid=2-s2.0-85065784925&amp;doi=10.1016%2fj.ijcci.2019.04.004&amp;partnerID=40&amp;md5=aa9e5478071f6bccd2f70248d96f21b0</t>
  </si>
  <si>
    <t>https://www.scopus.com/inward/record.uri?eid=2-s2.0-85049143957&amp;doi=10.1109%2fTCYB.2018.2844177&amp;partnerID=40&amp;md5=776acbd288ab17fbfa852b5a90e711f3</t>
  </si>
  <si>
    <t>https://www.scopus.com/inward/record.uri?eid=2-s2.0-85074320936&amp;doi=10.1145%2f3355402.3355411&amp;partnerID=40&amp;md5=4ac82cbaef5ee405575d2c64b0726d4d</t>
  </si>
  <si>
    <t>https://www.scopus.com/inward/record.uri?eid=2-s2.0-85074802170&amp;doi=10.1145%2f3345120.3345144&amp;partnerID=40&amp;md5=cd07cd2df53451d99f5886628e76f7a1</t>
  </si>
  <si>
    <t>https://www.scopus.com/inward/record.uri?eid=2-s2.0-85069520523&amp;doi=10.1145%2f3314111.3319834&amp;partnerID=40&amp;md5=8fbf20f4ad3ca1b08c87a986c6bad2c8</t>
  </si>
  <si>
    <t>https://www.scopus.com/inward/record.uri?eid=2-s2.0-85069516576&amp;doi=10.1145%2f3317958.3318225&amp;partnerID=40&amp;md5=2df3b1948a98871c262d960e13b6fe7a</t>
  </si>
  <si>
    <t>https://www.scopus.com/inward/record.uri?eid=2-s2.0-85069501804&amp;doi=10.1145%2f3314111.3322876&amp;partnerID=40&amp;md5=24a25bd996f5224fe7163dd4f7e22701</t>
  </si>
  <si>
    <t>https://www.scopus.com/inward/record.uri?eid=2-s2.0-85069485107&amp;doi=10.1145%2f3317956.3318155&amp;partnerID=40&amp;md5=914ae649ca6fed3a537265a08b43673e</t>
  </si>
  <si>
    <t>https://www.scopus.com/inward/record.uri?eid=2-s2.0-85069475208&amp;doi=10.1145%2f3314111.3319917&amp;partnerID=40&amp;md5=86ffe48e259705361b1c9ff2e8a02004</t>
  </si>
  <si>
    <t>https://www.scopus.com/inward/record.uri?eid=2-s2.0-85069448235&amp;doi=10.1145%2f3314111.3319833&amp;partnerID=40&amp;md5=933fb48087b7dc6207452ae44fa551f2</t>
  </si>
  <si>
    <t>https://www.scopus.com/inward/record.uri?eid=2-s2.0-85069435151&amp;doi=10.1145%2f3314111.3322866&amp;partnerID=40&amp;md5=e8892b60e923408dd12787d6114fa1e3</t>
  </si>
  <si>
    <t>https://www.scopus.com/inward/record.uri?eid=2-s2.0-85069432028&amp;doi=10.1145%2f3314111.3319825&amp;partnerID=40&amp;md5=c860822298dc293016795066c0d06764</t>
  </si>
  <si>
    <t>https://www.scopus.com/inward/record.uri?eid=2-s2.0-85053498140&amp;doi=10.1007%2fs10664-018-9649-y&amp;partnerID=40&amp;md5=d9ecd33148d6d2f95ee98724fd54ba3e</t>
  </si>
  <si>
    <t>MobiSys 2019 - Proceedings of the 17th Annual International Conference on Mobile Systems, Applications, and Services</t>
  </si>
  <si>
    <t>https://www.scopus.com/inward/record.uri?eid=2-s2.0-85069168905&amp;doi=10.1145%2f3307334.3326097&amp;partnerID=40&amp;md5=7afdeb4bcd3ab2eafe37591836d64faa</t>
  </si>
  <si>
    <t>International Journal of Computers and their Applications</t>
  </si>
  <si>
    <t>https://www.scopus.com/inward/record.uri?eid=2-s2.0-85096894843&amp;partnerID=40&amp;md5=041ab8a3b43c0a4626d2f77dfcdcea26</t>
  </si>
  <si>
    <t>https://www.scopus.com/inward/record.uri?eid=2-s2.0-85060959778&amp;doi=10.1016%2fj.chb.2019.01.036&amp;partnerID=40&amp;md5=f37824ff83b6e3eefa557527dd836858</t>
  </si>
  <si>
    <t>https://www.scopus.com/inward/record.uri?eid=2-s2.0-85067624166&amp;doi=10.1145%2f3290605.3300306&amp;partnerID=40&amp;md5=4cae82da970110b9fd3d73da5d7f2cec</t>
  </si>
  <si>
    <t>https://www.scopus.com/inward/record.uri?eid=2-s2.0-85067615525&amp;doi=10.1145%2f3290605.3300572&amp;partnerID=40&amp;md5=f797d981ebd6c98098cb61b79b04bbda</t>
  </si>
  <si>
    <t>Proceedings - 2019 IEEE/ACM 6th International Workshop on Eye Movements in Programming, EMIP 2019</t>
  </si>
  <si>
    <t>https://www.scopus.com/inward/record.uri?eid=2-s2.0-85073456155&amp;doi=10.1109%2fEMIP.2019.00009&amp;partnerID=40&amp;md5=688cf26bd474779546770c2fb33916ad</t>
  </si>
  <si>
    <t>https://www.scopus.com/inward/record.uri?eid=2-s2.0-85073452690&amp;doi=10.1109%2fEMIP.2019.00010&amp;partnerID=40&amp;md5=972a1fca50e4126d0d5cfa2f5b39a66b</t>
  </si>
  <si>
    <t>https://www.scopus.com/inward/record.uri?eid=2-s2.0-85073440661&amp;doi=10.1109%2fEMIP.2019.00014&amp;partnerID=40&amp;md5=645d623a9e925afebf670c77db0adef6</t>
  </si>
  <si>
    <t>https://www.scopus.com/inward/record.uri?eid=2-s2.0-85073418102&amp;doi=10.1109%2fEMIP.2019.00013&amp;partnerID=40&amp;md5=01a6a02b94840a40d2f95bc9565be2a2</t>
  </si>
  <si>
    <t>https://www.scopus.com/inward/record.uri?eid=2-s2.0-85073417456&amp;doi=10.1109%2fEMIP.2019.00012&amp;partnerID=40&amp;md5=71625b513d32df1c313aefea7ccf90d6</t>
  </si>
  <si>
    <t>https://www.scopus.com/inward/record.uri?eid=2-s2.0-85073407147&amp;doi=10.1109%2fEMIP.2019.00015&amp;partnerID=40&amp;md5=a6e597a101f4d6fb0e4d5b7392a47cbb</t>
  </si>
  <si>
    <t>https://www.scopus.com/inward/record.uri?eid=2-s2.0-85072338296&amp;doi=10.1109%2fICPC.2019.00016&amp;partnerID=40&amp;md5=8ceba3713fcedb2f2a1e7224bfd95815</t>
  </si>
  <si>
    <t>https://www.scopus.com/inward/record.uri?eid=2-s2.0-85072335696&amp;doi=10.1109%2fICPC.2019.00033&amp;partnerID=40&amp;md5=f05fff2a6d72e37b5c2858683b1aa961</t>
  </si>
  <si>
    <t>https://www.scopus.com/inward/record.uri?eid=2-s2.0-85069506905&amp;doi=10.1109%2fEMIP.2019.00011&amp;partnerID=40&amp;md5=70dbf13a0b7efa8916d9d3ba54c6cba1</t>
  </si>
  <si>
    <t>https://www.scopus.com/inward/record.uri?eid=2-s2.0-85069452233&amp;doi=10.1109%2fICSE.2019.00052&amp;partnerID=40&amp;md5=c6056f1c9e1946fa49bc9639af02c2fa</t>
  </si>
  <si>
    <t>Cognitive Processing</t>
  </si>
  <si>
    <t>https://www.scopus.com/inward/record.uri?eid=2-s2.0-85055979686&amp;doi=10.1007%2fs10339-018-0890-5&amp;partnerID=40&amp;md5=9174f96e19d4b1d0c5e6c381965e916e</t>
  </si>
  <si>
    <t>Proceedings - 20th International Conference on High Performance Computing and Communications, 16th International Conference on Smart City and 4th International Conference on Data Science and Systems, HPCC/SmartCity/DSS 2018</t>
  </si>
  <si>
    <t>https://www.scopus.com/inward/record.uri?eid=2-s2.0-85062519237&amp;doi=10.1109%2fHPCC%2fSmartCity%2fDSS.2018.00071&amp;partnerID=40&amp;md5=f4a6588580202fcf1dcd975e0568c4ae</t>
  </si>
  <si>
    <t>2018 International Conference on Digital Image Computing: Techniques and Applications, DICTA 2018</t>
  </si>
  <si>
    <t>https://www.scopus.com/inward/record.uri?eid=2-s2.0-85062237518&amp;doi=10.1109%2fDICTA.2018.8615806&amp;partnerID=40&amp;md5=9876e70673e2ffd31f7420c5e104c615</t>
  </si>
  <si>
    <t>EDM 2019 - Proceedings of the 12th International Conference on Educational Data Mining</t>
  </si>
  <si>
    <t>https://www.scopus.com/inward/record.uri?eid=2-s2.0-85085993280&amp;partnerID=40&amp;md5=fea03d96adac79c4e68e8799236ee11f</t>
  </si>
  <si>
    <t>Communications in Computer and Information Science</t>
  </si>
  <si>
    <t>https://www.scopus.com/inward/record.uri?eid=2-s2.0-85076923824&amp;doi=10.1007%2f978-3-030-36701-5_2&amp;partnerID=40&amp;md5=87a7895a77ab16aa3311d43287101beb</t>
  </si>
  <si>
    <t>https://www.scopus.com/inward/record.uri?eid=2-s2.0-85076750485&amp;doi=10.1007%2f978-3-030-35343-8_11&amp;partnerID=40&amp;md5=ccba9694bbc0ec730b0975f972d94f9f</t>
  </si>
  <si>
    <t>CEUR Workshop Proceedings</t>
  </si>
  <si>
    <t>https://www.scopus.com/inward/record.uri?eid=2-s2.0-85074100941&amp;partnerID=40&amp;md5=d5896c4e8830be7248e76f732f7e8e14</t>
  </si>
  <si>
    <t>INFORMS Journal on Computing</t>
  </si>
  <si>
    <t>https://www.scopus.com/inward/record.uri?eid=2-s2.0-85070397062&amp;doi=10.1287%2fijoc.2018.0859&amp;partnerID=40&amp;md5=c27bd1cb40a9aa8142b3bd7ff496a2c9</t>
  </si>
  <si>
    <t>https://www.scopus.com/inward/record.uri?eid=2-s2.0-85069533899&amp;doi=10.1007%2f978-3-030-22419-6_43&amp;partnerID=40&amp;md5=daf32ae7b2bd60eb9f5d705d5a9e551f</t>
  </si>
  <si>
    <t>https://www.scopus.com/inward/record.uri?eid=2-s2.0-85068053967&amp;partnerID=40&amp;md5=40e9d8c4412ac9c9c2daab72c2496f1f</t>
  </si>
  <si>
    <t>Periodicals of Engineering and Natural Sciences</t>
  </si>
  <si>
    <t>https://www.scopus.com/inward/record.uri?eid=2-s2.0-85065814237&amp;doi=10.21533%2fpen.v7i1.354&amp;partnerID=40&amp;md5=c20172f56803a4bcb72e16a461afa8d2</t>
  </si>
  <si>
    <t>https://www.scopus.com/inward/record.uri?eid=2-s2.0-85049689408&amp;doi=10.1007%2f978-3-319-94866-9_9&amp;partnerID=40&amp;md5=d3f9c407684f19dd77d60a99f6e758c7</t>
  </si>
  <si>
    <t>Proceedings of the IEEE Computer Society Conference on Computer Vision and Pattern Recognition</t>
  </si>
  <si>
    <t>https://www.scopus.com/inward/record.uri?eid=2-s2.0-85062837341&amp;doi=10.1109%2fCVPR.2018.00053&amp;partnerID=40&amp;md5=619c2f3f5b07ac60f394d0c872e5fd9d</t>
  </si>
  <si>
    <t>ICCE 2018 - 26th International Conference on Computers in Education, Main Conference Proceedings</t>
  </si>
  <si>
    <t>https://www.scopus.com/inward/record.uri?eid=2-s2.0-85060061224&amp;partnerID=40&amp;md5=d4e3cce51c1b36995b1a89e97669cd95</t>
  </si>
  <si>
    <t>https://www.scopus.com/inward/record.uri?eid=2-s2.0-85060036226&amp;partnerID=40&amp;md5=bcdeeec6bc3a7d9d2ec4d1fe18333167</t>
  </si>
  <si>
    <t>https://www.scopus.com/inward/record.uri?eid=2-s2.0-85060018403&amp;partnerID=40&amp;md5=6a880ef296c715054946c778c617ab90</t>
  </si>
  <si>
    <t>https://www.scopus.com/inward/record.uri?eid=2-s2.0-85061330490&amp;doi=10.1145%2f3279720.3279722&amp;partnerID=40&amp;md5=9a75567cb4c4fdef572b3d047c69f755</t>
  </si>
  <si>
    <t>RO-MAN 2018 - 27th IEEE International Symposium on Robot and Human Interactive Communication</t>
  </si>
  <si>
    <t>https://www.scopus.com/inward/record.uri?eid=2-s2.0-85058096775&amp;doi=10.1109%2fROMAN.2018.8525514&amp;partnerID=40&amp;md5=f10f720cc73d9f29b2f18c50b98fcd73</t>
  </si>
  <si>
    <t>ESEC/FSE 2018 - Proceedings of the 2018 26th ACM Joint Meeting on European Software Engineering Conference and Symposium on the Foundations of Software Engineering</t>
  </si>
  <si>
    <t>https://www.scopus.com/inward/record.uri?eid=2-s2.0-85058298293&amp;doi=10.1145%2f3236024.3275426&amp;partnerID=40&amp;md5=fa616254e351ae436282b82d5d484656</t>
  </si>
  <si>
    <t>Proceedings of the Group Interaction Frontiers in Technology, GIFT 2018</t>
  </si>
  <si>
    <t>https://www.scopus.com/inward/record.uri?eid=2-s2.0-85056661027&amp;doi=10.1145%2f3279981.3279991&amp;partnerID=40&amp;md5=c3a6e84167db09e804b0fdf3365daa01</t>
  </si>
  <si>
    <t>IEEE International Conference on Fuzzy Systems</t>
  </si>
  <si>
    <t>https://www.scopus.com/inward/record.uri?eid=2-s2.0-85060446477&amp;doi=10.1109%2fFUZZ-IEEE.2018.8491594&amp;partnerID=40&amp;md5=6d2379ac732359ae74e96f662be3b2e7</t>
  </si>
  <si>
    <t>https://www.scopus.com/inward/record.uri?eid=2-s2.0-85061492623&amp;doi=10.1145%2f3239235.3240495&amp;partnerID=40&amp;md5=817fca29b160e664d0b223127acaf503</t>
  </si>
  <si>
    <t>https://www.scopus.com/inward/record.uri?eid=2-s2.0-85056146605&amp;doi=10.23919%2fChiCC.2018.8482824&amp;partnerID=40&amp;md5=45cb5e26d7d3fe75960127f471d2146f</t>
  </si>
  <si>
    <t>Proceedings - 2018 International Symposium on Educational Technology, ISET 2018</t>
  </si>
  <si>
    <t>https://www.scopus.com/inward/record.uri?eid=2-s2.0-85053239771&amp;doi=10.1109%2fISET.2018.00050&amp;partnerID=40&amp;md5=74d5441e496aa1b84edbf39b5122bb47</t>
  </si>
  <si>
    <t>Multimodal Technologies and Interaction</t>
  </si>
  <si>
    <t>https://www.scopus.com/inward/record.uri?eid=2-s2.0-85071265974&amp;doi=10.3390%2fmti2030042&amp;partnerID=40&amp;md5=f481243d4f8a619dde8593526818bc01</t>
  </si>
  <si>
    <t>Proceedings - IEEE 18th International Conference on Advanced Learning Technologies, ICALT 2018</t>
  </si>
  <si>
    <t>https://www.scopus.com/inward/record.uri?eid=2-s2.0-85052533536&amp;doi=10.1109%2fICALT.2018.00043&amp;partnerID=40&amp;md5=5b0c5ab7449a2d549053115b9959c271</t>
  </si>
  <si>
    <t>https://www.scopus.com/inward/record.uri?eid=2-s2.0-85052525321&amp;doi=10.1109%2fICALT.2018.00116&amp;partnerID=40&amp;md5=05ea68291a2a98e450010927d93f454a</t>
  </si>
  <si>
    <t>UMAP 2018 - Adjunct Publication of the 26th Conference on User Modeling, Adaptation and Personalization</t>
  </si>
  <si>
    <t>https://www.scopus.com/inward/record.uri?eid=2-s2.0-85051473466&amp;doi=10.1145%2f3213586.3225234&amp;partnerID=40&amp;md5=a7f2c83841cfb162b2316d22f4be22a1</t>
  </si>
  <si>
    <t>https://www.scopus.com/inward/record.uri?eid=2-s2.0-85055313327&amp;doi=10.1145%2f3212721.3212887&amp;partnerID=40&amp;md5=c5d01c979d715ccc9eac7b620aac6e59</t>
  </si>
  <si>
    <t>https://www.scopus.com/inward/record.uri?eid=2-s2.0-85055312519&amp;doi=10.1145%2f3212721.3212811&amp;partnerID=40&amp;md5=ac65529b101fd4eb6ce47cfa75a81627</t>
  </si>
  <si>
    <t>https://www.scopus.com/inward/record.uri?eid=2-s2.0-85053705430&amp;doi=10.1145%2f3213818.3220126&amp;partnerID=40&amp;md5=a87f543ba1b5f472d9afeaac303e00e6</t>
  </si>
  <si>
    <t>Proceedings - EMIP 2018: Eye Movements in Programming</t>
  </si>
  <si>
    <t>https://www.scopus.com/inward/record.uri?eid=2-s2.0-85063596387&amp;doi=10.1145%2f3216723.3216728&amp;partnerID=40&amp;md5=6337e1bbc791e5f3475c6ed75e8e4215</t>
  </si>
  <si>
    <t>https://www.scopus.com/inward/record.uri?eid=2-s2.0-85063591454&amp;doi=10.1145%2f3216723.3216727&amp;partnerID=40&amp;md5=fda8b82483cea2080fde4ea84192bca3</t>
  </si>
  <si>
    <t>https://www.scopus.com/inward/record.uri?eid=2-s2.0-85063569845&amp;doi=10.1145%2f3216723.3216726&amp;partnerID=40&amp;md5=c0fd71b1e7a7441c2daab0f348e71261</t>
  </si>
  <si>
    <t>https://www.scopus.com/inward/record.uri?eid=2-s2.0-85061494807&amp;doi=10.1145%2f3216723.3216725&amp;partnerID=40&amp;md5=71dd111e60c9ed50503dbc74871ec129</t>
  </si>
  <si>
    <t>https://www.scopus.com/inward/record.uri?eid=2-s2.0-85053524381&amp;doi=10.1145%2f3216723.3216724&amp;partnerID=40&amp;md5=b84471d976740922c1368a614c933fa1</t>
  </si>
  <si>
    <t>https://www.scopus.com/inward/record.uri?eid=2-s2.0-85049681619&amp;doi=10.1145%2f3204493.3204537&amp;partnerID=40&amp;md5=76699b10d870769ba90dc1843271e12f</t>
  </si>
  <si>
    <t>https://www.scopus.com/inward/record.uri?eid=2-s2.0-85049679587&amp;doi=10.1145%2f3204493.3208343&amp;partnerID=40&amp;md5=1c1364a96c14c6a9e858cacb693560c1</t>
  </si>
  <si>
    <t>https://www.scopus.com/inward/record.uri?eid=2-s2.0-85049670535&amp;doi=10.1145%2f3204493.3207421&amp;partnerID=40&amp;md5=684fae1bbfe318a63d1ab04b4468731a</t>
  </si>
  <si>
    <t>PerDis 2018 - Proceedings of the 7th ACM International Symposium on Pervasive Displays</t>
  </si>
  <si>
    <t>https://www.scopus.com/inward/record.uri?eid=2-s2.0-85050073704&amp;doi=10.1145%2f3205873.3210702&amp;partnerID=40&amp;md5=4172dea2bf4f281bc1b7559ceab39b95</t>
  </si>
  <si>
    <t>https://www.scopus.com/inward/record.uri?eid=2-s2.0-85051652360&amp;doi=10.1145%2f3196321.3196347&amp;partnerID=40&amp;md5=2238e68c6caf45e1ce7918115d101ade</t>
  </si>
  <si>
    <t>https://www.scopus.com/inward/record.uri?eid=2-s2.0-85049667331&amp;doi=10.1145%2f3183440.3183442&amp;partnerID=40&amp;md5=a9ec8bdeaf82dc4c84da3d8bc052de30</t>
  </si>
  <si>
    <t>Journal of Supercomputing</t>
  </si>
  <si>
    <t>https://www.scopus.com/inward/record.uri?eid=2-s2.0-85034251782&amp;doi=10.1007%2fs11227-017-2193-5&amp;partnerID=40&amp;md5=b50fc355f61bfee892c1182097a8bf5a</t>
  </si>
  <si>
    <t>https://www.scopus.com/inward/record.uri?eid=2-s2.0-85053703726&amp;doi=10.1145%2f3191697.3214338&amp;partnerID=40&amp;md5=036cc6505a969b45faaed661a17530e8</t>
  </si>
  <si>
    <t>https://www.scopus.com/inward/record.uri?eid=2-s2.0-85045941551&amp;doi=10.1145%2f3170358.3170386&amp;partnerID=40&amp;md5=95f1af85f71c4022a6dceff3456ab7ef</t>
  </si>
  <si>
    <t>Cluster Computing</t>
  </si>
  <si>
    <t>https://www.scopus.com/inward/record.uri?eid=2-s2.0-85009885123&amp;doi=10.1007%2fs10586-017-0746-2&amp;partnerID=40&amp;md5=cac80c9f323f97cae9458389c45d5b7f</t>
  </si>
  <si>
    <t>https://www.scopus.com/inward/record.uri?eid=2-s2.0-85031916245&amp;doi=10.1007%2fs10339-017-0841-6&amp;partnerID=40&amp;md5=f5a08b0c8a92a889b5d40da9a375fd20</t>
  </si>
  <si>
    <t>https://www.scopus.com/inward/record.uri?eid=2-s2.0-85073070734&amp;doi=10.1007%2f978-3-319-63940-6_19&amp;partnerID=40&amp;md5=26bb65fd11cb6cc04e02e2c632145f54</t>
  </si>
  <si>
    <t>31st International Conference on Computer Applications in Industry and Engineering, CAINE 2018</t>
  </si>
  <si>
    <t>https://www.scopus.com/inward/record.uri?eid=2-s2.0-85060589318&amp;partnerID=40&amp;md5=dd3926e511d206c9ba0758843c4d6b64</t>
  </si>
  <si>
    <t>Proceedings of the International Conferences on WWW/Internet 2018 and Applied Computing 2018</t>
  </si>
  <si>
    <t>https://www.scopus.com/inward/record.uri?eid=2-s2.0-85060277498&amp;partnerID=40&amp;md5=46a753d552d8da7295b2495f1be77c9e</t>
  </si>
  <si>
    <t>Advances in Transdisciplinary Engineering</t>
  </si>
  <si>
    <t>https://www.scopus.com/inward/record.uri?eid=2-s2.0-85057390000&amp;doi=10.3233%2f978-1-61499-902-7-253&amp;partnerID=40&amp;md5=28e817fa07cee8000f86ce1a0c9ece5a</t>
  </si>
  <si>
    <t>https://www.scopus.com/inward/record.uri?eid=2-s2.0-85053892269&amp;doi=10.1007%2f978-3-319-99605-9_18&amp;partnerID=40&amp;md5=140b579ccbcd5eab4513fa37169eff58</t>
  </si>
  <si>
    <t>Proceedings of International Conference of the Learning Sciences, ICLS</t>
  </si>
  <si>
    <t>https://www.scopus.com/inward/record.uri?eid=2-s2.0-85053889473&amp;partnerID=40&amp;md5=4175c21a709bddb40cc91028e7ad080a</t>
  </si>
  <si>
    <t>Computer Graphics Forum</t>
  </si>
  <si>
    <t>https://www.scopus.com/inward/record.uri?eid=2-s2.0-85051538536&amp;doi=10.1111%2fcgf.13354&amp;partnerID=40&amp;md5=4411d118170f64d245290108ce960515</t>
  </si>
  <si>
    <t>https://www.scopus.com/inward/record.uri?eid=2-s2.0-85050402674&amp;doi=10.1007%2f978-3-319-92043-6_44&amp;partnerID=40&amp;md5=022a8a6f1ef0fa285aa3527373be0ac6</t>
  </si>
  <si>
    <t>https://www.scopus.com/inward/record.uri?eid=2-s2.0-85050340410&amp;doi=10.1007%2f978-3-319-95270-3_37&amp;partnerID=40&amp;md5=614d566d01a92ff9aab87a444329fa15</t>
  </si>
  <si>
    <t>Journal of Intelligent and Fuzzy Systems</t>
  </si>
  <si>
    <t>https://www.scopus.com/inward/record.uri?eid=2-s2.0-85044752149&amp;doi=10.3233%2fJIFS-169467&amp;partnerID=40&amp;md5=f01b06284f9a6650f6afbff2e90ca738</t>
  </si>
  <si>
    <t>https://www.scopus.com/inward/record.uri?eid=2-s2.0-85044071875&amp;doi=10.1007%2f978-3-319-76354-5_16&amp;partnerID=40&amp;md5=65b471fe727eaae9c81ed406dda3627a</t>
  </si>
  <si>
    <t>Studies in Systems, Decision and Control</t>
  </si>
  <si>
    <t>https://www.scopus.com/inward/record.uri?eid=2-s2.0-85029668636&amp;doi=10.1007%2f978-3-319-64674-9_4&amp;partnerID=40&amp;md5=aba7f973c0c219a886ba52c80d3eba71</t>
  </si>
  <si>
    <t>Book Chapter</t>
  </si>
  <si>
    <t>https://www.scopus.com/inward/record.uri?eid=2-s2.0-85029596683&amp;doi=10.1007%2f978-3-319-67618-0_30&amp;partnerID=40&amp;md5=d46d6faad1383465535ef54704a84798</t>
  </si>
  <si>
    <t>https://www.scopus.com/inward/record.uri?eid=2-s2.0-85029489259&amp;doi=10.1007%2f978-3-319-60477-0_2&amp;partnerID=40&amp;md5=1f672efc0b0159712925aeb917b43904</t>
  </si>
  <si>
    <t>https://www.scopus.com/inward/record.uri?eid=2-s2.0-85022326895&amp;doi=10.1007%2f978-3-319-60492-3_1&amp;partnerID=40&amp;md5=6850333389c1121494cb8819d82a98eb</t>
  </si>
  <si>
    <t>https://www.scopus.com/inward/record.uri?eid=2-s2.0-85021836298&amp;doi=10.1007%2f978-3-319-60642-2_16&amp;partnerID=40&amp;md5=a7089c3a3a78c3e658296aeba4cb7d6f</t>
  </si>
  <si>
    <t>https://www.scopus.com/inward/record.uri?eid=2-s2.0-85021788494&amp;doi=10.1007%2f978-3-319-60642-2_3&amp;partnerID=40&amp;md5=18e9ef134f99de6903d67763b268b87f</t>
  </si>
  <si>
    <t>https://www.scopus.com/inward/record.uri?eid=2-s2.0-85046401719&amp;doi=10.1109%2fEECSI.2017.8239082&amp;partnerID=40&amp;md5=f6eff7a1a09fea9002193ac141575108</t>
  </si>
  <si>
    <t>https://www.scopus.com/inward/record.uri?eid=2-s2.0-85020245267&amp;doi=10.1007%2fs10586-017-0946-9&amp;partnerID=40&amp;md5=2019ab9cfb2f5c06f519891095f0b411</t>
  </si>
  <si>
    <t>https://www.scopus.com/inward/record.uri?eid=2-s2.0-85040243438&amp;doi=10.1145%2f3152832.3152836&amp;partnerID=40&amp;md5=c77f5b182c53fd50830c1710b0bc53bc</t>
  </si>
  <si>
    <t>https://www.scopus.com/inward/record.uri?eid=2-s2.0-85048378067&amp;doi=10.1145%2f3140107.3140117&amp;partnerID=40&amp;md5=238c7ef27482b68fdcfe97c33162d09d</t>
  </si>
  <si>
    <t>https://www.scopus.com/inward/record.uri?eid=2-s2.0-85040357203&amp;doi=10.1109%2fCBMS.2017.175&amp;partnerID=40&amp;md5=cbcaf8fc13f6c089c21b7be481595c4d</t>
  </si>
  <si>
    <t>https://www.scopus.com/inward/record.uri?eid=2-s2.0-85041010907&amp;doi=10.1109%2fVLHCC.2017.8103489&amp;partnerID=40&amp;md5=71a723f650852dd01c916f65a41fa4fa</t>
  </si>
  <si>
    <t>https://www.scopus.com/inward/record.uri?eid=2-s2.0-85054258537&amp;doi=10.1145%2f3137065.3137077&amp;partnerID=40&amp;md5=8889455270da6cce304e78da54e51f7a</t>
  </si>
  <si>
    <t>https://www.scopus.com/inward/record.uri?eid=2-s2.0-85086220659&amp;doi=10.1007%2fs13218-017-0504-x&amp;partnerID=40&amp;md5=8b0ee8d36ffece333d2968b0aa1bea53</t>
  </si>
  <si>
    <t>https://www.scopus.com/inward/record.uri?eid=2-s2.0-85041520354&amp;doi=10.1145%2f3135932.3135952&amp;partnerID=40&amp;md5=6b710d69e3b928eb4efc81a5789e6844</t>
  </si>
  <si>
    <t>https://www.scopus.com/inward/record.uri?eid=2-s2.0-85014040382&amp;doi=10.1016%2fj.neucom.2017.02.036&amp;partnerID=40&amp;md5=2a98f2428f102b73c6e88d288820f41f</t>
  </si>
  <si>
    <t>https://www.scopus.com/inward/record.uri?eid=2-s2.0-85033482280&amp;doi=10.1145%2f3123818.3123874&amp;partnerID=40&amp;md5=58bf1fb39d6ed0c8c63e40ca8ed79982</t>
  </si>
  <si>
    <t>https://www.scopus.com/inward/record.uri?eid=2-s2.0-85034652979&amp;doi=10.1145%2f3125571.3125601&amp;partnerID=40&amp;md5=3ff1c489b6ab12147430aed7366bfd9b</t>
  </si>
  <si>
    <t>https://www.scopus.com/inward/record.uri?eid=2-s2.0-85044854913&amp;doi=10.11591%2feecsi.4.996&amp;partnerID=40&amp;md5=247e065196f99fa415bc57f3ef15b3dc</t>
  </si>
  <si>
    <t>https://www.scopus.com/inward/record.uri?eid=2-s2.0-85034420827&amp;doi=10.1109%2fQRS-C.2017.102&amp;partnerID=40&amp;md5=cf63c88bc1481e500bc95b700244dac3</t>
  </si>
  <si>
    <t>https://www.scopus.com/inward/record.uri?eid=2-s2.0-85028002481&amp;doi=10.1109%2fICRA.2017.7989021&amp;partnerID=40&amp;md5=20e85206ffbf694d4ea4409c60378230</t>
  </si>
  <si>
    <t>https://www.scopus.com/inward/record.uri?eid=2-s2.0-85027714489&amp;doi=10.1109%2fICSE.2017.59&amp;partnerID=40&amp;md5=ce1006065ea980d00ecfa2ef08dc6e54</t>
  </si>
  <si>
    <t>https://www.scopus.com/inward/record.uri?eid=2-s2.0-85026777338&amp;doi=10.1109%2fICSE-C.2017.152&amp;partnerID=40&amp;md5=45edcda818042326ecbaa97753583c75</t>
  </si>
  <si>
    <t>https://www.scopus.com/inward/record.uri?eid=2-s2.0-85044474949&amp;doi=10.1109%2fETFA.2017.8247637&amp;partnerID=40&amp;md5=286e7a9b234a5f7aaae4c5d4f25fedd1</t>
  </si>
  <si>
    <t>https://www.scopus.com/inward/record.uri?eid=2-s2.0-85025177144&amp;doi=10.1109%2fICPC.2017.34&amp;partnerID=40&amp;md5=5361049d199d633bf3e93401145d5514</t>
  </si>
  <si>
    <t>https://www.scopus.com/inward/record.uri?eid=2-s2.0-85026320294&amp;doi=10.1145%2f3078072.3079740&amp;partnerID=40&amp;md5=242b44128530757d5a9b29cf7c631431</t>
  </si>
  <si>
    <t>https://www.scopus.com/inward/record.uri?eid=2-s2.0-85033212274&amp;doi=10.1145%2f3102113.3102120&amp;partnerID=40&amp;md5=b3accee3d0906b59d6c86d87cbe3a4cf</t>
  </si>
  <si>
    <t>https://www.scopus.com/inward/record.uri?eid=2-s2.0-85025132366&amp;doi=10.1145%2f3080631.3080641&amp;partnerID=40&amp;md5=fcca9dacd53aa728daa56d34e1e78981</t>
  </si>
  <si>
    <t>https://www.scopus.com/inward/record.uri?eid=2-s2.0-85016422628&amp;doi=10.1145%2f3029798.3034823&amp;partnerID=40&amp;md5=bd3d2e47afb4850623f9a16d9b0b12bd</t>
  </si>
  <si>
    <t>https://www.scopus.com/inward/record.uri?eid=2-s2.0-85053916126&amp;partnerID=40&amp;md5=32138fa50130e166cdf9f0a828870581</t>
  </si>
  <si>
    <t>https://www.scopus.com/inward/record.uri?eid=2-s2.0-85053883903&amp;partnerID=40&amp;md5=594858a11abae7b2dafce67fa9eb92b3</t>
  </si>
  <si>
    <t>https://www.scopus.com/inward/record.uri?eid=2-s2.0-85053874546&amp;partnerID=40&amp;md5=d07b02983e150de58154f904492c2610</t>
  </si>
  <si>
    <t>https://www.scopus.com/inward/record.uri?eid=2-s2.0-85035231422&amp;doi=10.1007%2f978-3-319-70090-8_88&amp;partnerID=40&amp;md5=f05e0c6890160444af13c96b248bdac4</t>
  </si>
  <si>
    <t>https://www.scopus.com/inward/record.uri?eid=2-s2.0-85032350695&amp;doi=10.1016%2fj.procs.2017.08.234&amp;partnerID=40&amp;md5=d36af588f314284a22fa889511565ce6</t>
  </si>
  <si>
    <t>https://www.scopus.com/inward/record.uri?eid=2-s2.0-85030760072&amp;doi=10.1145%2f3025453.3025573&amp;partnerID=40&amp;md5=40a28a4c474aa4a7f210fa4acbdd6bef</t>
  </si>
  <si>
    <t>https://www.scopus.com/inward/record.uri?eid=2-s2.0-85025175768&amp;doi=10.1007%2f978-3-319-58628-1_17&amp;partnerID=40&amp;md5=ea793e7cf3c83adf1d4a6aaeafc4c9d6</t>
  </si>
  <si>
    <t>https://www.scopus.com/inward/record.uri?eid=2-s2.0-85025131364&amp;doi=10.1007%2f978-3-319-58484-3_12&amp;partnerID=40&amp;md5=6423e453ea749dc869e948cd5c4139eb</t>
  </si>
  <si>
    <t>https://www.scopus.com/inward/record.uri?eid=2-s2.0-85025130729&amp;doi=10.1007%2f978-3-319-58484-3_8&amp;partnerID=40&amp;md5=4d7a679ccd36ee35b93a2d7c81d0d048</t>
  </si>
  <si>
    <t>https://www.scopus.com/inward/record.uri?eid=2-s2.0-85022223748&amp;doi=10.1007%2f978-3-319-61425-0_67&amp;partnerID=40&amp;md5=9bcb0d93ea7f3d84a8de71a871ad381e</t>
  </si>
  <si>
    <t>https://www.scopus.com/inward/record.uri?eid=2-s2.0-85021897295&amp;doi=10.1007%2f978-3-319-60438-1_5&amp;partnerID=40&amp;md5=bb066b5d5e9cf7fa119b56c184dc1ec5</t>
  </si>
  <si>
    <t>https://www.scopus.com/inward/record.uri?eid=2-s2.0-85016412775&amp;doi=10.1108%2fIMDS-08-2015-0335&amp;partnerID=40&amp;md5=5a508c7aad6d45c4c94dce4ada485596</t>
  </si>
  <si>
    <t>https://www.scopus.com/inward/record.uri?eid=2-s2.0-85012973994&amp;doi=10.3389%2ffnbot.2017.00002&amp;partnerID=40&amp;md5=86bc31a6d87fea16ad162e0a0b493775</t>
  </si>
  <si>
    <t>https://www.scopus.com/inward/record.uri?eid=2-s2.0-85009895019&amp;doi=10.2197%2fipsjjip.25.100&amp;partnerID=40&amp;md5=13a4382b662a7f62d7340ea74cedf5f7</t>
  </si>
  <si>
    <t>https://www.scopus.com/inward/record.uri?eid=2-s2.0-84997831945&amp;doi=10.1016%2fj.compbiomed.2016.11.007&amp;partnerID=40&amp;md5=b7035fd933edb0eccb9c1c3b036815dd</t>
  </si>
  <si>
    <t>https://www.scopus.com/inward/record.uri?eid=2-s2.0-84988430895&amp;doi=10.1007%2f978-3-319-42972-4_4&amp;partnerID=40&amp;md5=5de1d1a92f6d6ad3339feadcb8486efe</t>
  </si>
  <si>
    <t>https://www.scopus.com/inward/record.uri?eid=2-s2.0-84986272574&amp;doi=10.1007%2f978-3-319-41661-8_19&amp;partnerID=40&amp;md5=645d6c2ce456f7c675652d82fbf17c5b</t>
  </si>
  <si>
    <t>https://www.scopus.com/inward/record.uri?eid=2-s2.0-85011088681&amp;doi=10.1109%2fCRV.2016.69&amp;partnerID=40&amp;md5=17abacafa8b13d3e52489c3f568d3761</t>
  </si>
  <si>
    <t>https://www.scopus.com/inward/record.uri?eid=2-s2.0-85014875247&amp;doi=10.1145%2f3012709.3012717&amp;partnerID=40&amp;md5=f61c1db8a15e5476037b937f62e11d30</t>
  </si>
  <si>
    <t>https://www.scopus.com/inward/record.uri?eid=2-s2.0-85014863421&amp;doi=10.1145%2f3012709.3012730&amp;partnerID=40&amp;md5=ceafab4ec1c3eed7fdb0fc7e70565068</t>
  </si>
  <si>
    <t>https://www.scopus.com/inward/record.uri?eid=2-s2.0-84940702369&amp;doi=10.1080%2f10494820.2015.1073746&amp;partnerID=40&amp;md5=9564f8e71728680f0bdda20791d723d1</t>
  </si>
  <si>
    <t>https://www.scopus.com/inward/record.uri?eid=2-s2.0-85014721905&amp;doi=10.1145%2f3001773.3014352&amp;partnerID=40&amp;md5=b5430befc984598b91742a609c4a565e</t>
  </si>
  <si>
    <t>https://www.scopus.com/inward/record.uri?eid=2-s2.0-84997542881&amp;doi=10.1145%2f2971485.2996724&amp;partnerID=40&amp;md5=914d35d458a9778e8bea124924941bb4</t>
  </si>
  <si>
    <t>https://www.scopus.com/inward/record.uri?eid=2-s2.0-84997530218&amp;doi=10.1145%2f2984043.2998543&amp;partnerID=40&amp;md5=2023dc6dce7a54618fad763640fa774b</t>
  </si>
  <si>
    <t>https://www.scopus.com/inward/record.uri?eid=2-s2.0-84991490214&amp;doi=10.1145%2f2971648.2971687&amp;partnerID=40&amp;md5=fa5f3a0c9e49793e051b4cb2f8a503a2</t>
  </si>
  <si>
    <t>https://www.scopus.com/inward/record.uri?eid=2-s2.0-84991109110&amp;doi=10.1145%2f2968219.2968275&amp;partnerID=40&amp;md5=b501a200672d79d35020e1f96c2534ac</t>
  </si>
  <si>
    <t>https://www.scopus.com/inward/record.uri?eid=2-s2.0-84991106964&amp;doi=10.1145%2f2968219.2968524&amp;partnerID=40&amp;md5=8ae37bdfb305b5ce6b2b1641a73d5c7a</t>
  </si>
  <si>
    <t>https://www.scopus.com/inward/record.uri?eid=2-s2.0-84991106534&amp;doi=10.1145%2f2968219.2968342&amp;partnerID=40&amp;md5=759efa365e2a2e1e4f31f5ad1dff2949</t>
  </si>
  <si>
    <t>https://www.scopus.com/inward/record.uri?eid=2-s2.0-84987949081&amp;doi=10.1109%2fCOMPSAC.2016.57&amp;partnerID=40&amp;md5=8336e90a4de2d96ba9c2913411ab6dd8</t>
  </si>
  <si>
    <t>https://www.scopus.com/inward/record.uri?eid=2-s2.0-84992199743&amp;doi=10.1109%2fHSI.2016.7529675&amp;partnerID=40&amp;md5=f764cdd91ac312f9f9a951560d9de14a</t>
  </si>
  <si>
    <t>https://www.scopus.com/inward/record.uri?eid=2-s2.0-84982854021&amp;doi=10.1109%2fJSTSP.2016.2552140&amp;partnerID=40&amp;md5=ea11d1bc1110a2c5e8b0cfa9fa1170be</t>
  </si>
  <si>
    <t>https://www.scopus.com/inward/record.uri?eid=2-s2.0-84989234964&amp;doi=10.1145%2f2984380.2984384&amp;partnerID=40&amp;md5=7e8f4603bd740f07f87e7effd6313396</t>
  </si>
  <si>
    <t>https://www.scopus.com/inward/record.uri?eid=2-s2.0-84979688614&amp;doi=10.1109%2fPIC.2015.7489799&amp;partnerID=40&amp;md5=f2711514280d148256a35dc7f7a2dad5</t>
  </si>
  <si>
    <t>https://www.scopus.com/inward/record.uri?eid=2-s2.0-84979584163&amp;doi=10.1109%2fNCVPRIPG.2015.7490007&amp;partnerID=40&amp;md5=3721a90cf8e07439e51a5fba8030c8f0</t>
  </si>
  <si>
    <t>https://www.scopus.com/inward/record.uri?eid=2-s2.0-84977620010&amp;doi=10.1109%2fWACV.2016.7477712&amp;partnerID=40&amp;md5=ce9584ba5705373eb3255bbbacdd6abb</t>
  </si>
  <si>
    <t>https://www.scopus.com/inward/record.uri?eid=2-s2.0-84964820951&amp;doi=10.1109%2fHRI.2016.7451737&amp;partnerID=40&amp;md5=3b4c9170c715561d5220c1d858095763</t>
  </si>
  <si>
    <t>https://www.scopus.com/inward/record.uri?eid=2-s2.0-84963825629&amp;doi=10.1109%2fTMECH.2015.2470522&amp;partnerID=40&amp;md5=0cad0675cdb8077947920b13951c6876</t>
  </si>
  <si>
    <t>https://www.scopus.com/inward/record.uri?eid=2-s2.0-85017381176&amp;doi=10.1145%2f2927929.2927960&amp;partnerID=40&amp;md5=df52a8a93fb9460d006301eef98b6844</t>
  </si>
  <si>
    <t>https://www.scopus.com/inward/record.uri?eid=2-s2.0-84975229910&amp;doi=10.1145%2f2857491.2857544&amp;partnerID=40&amp;md5=aa32bf353a0912fe7c6f030de97b4d26</t>
  </si>
  <si>
    <t>https://www.scopus.com/inward/record.uri?eid=2-s2.0-84985905248&amp;doi=10.1145%2f2875194.2875224&amp;partnerID=40&amp;md5=0eefcd749bf343f20654a1ca233f2310</t>
  </si>
  <si>
    <t>https://www.scopus.com/inward/record.uri?eid=2-s2.0-84964870913&amp;doi=10.1109%2fSBAC-PAD.2015.17&amp;partnerID=40&amp;md5=96e02cd6f8b0936210696e083b397e04</t>
  </si>
  <si>
    <t>https://www.scopus.com/inward/record.uri?eid=2-s2.0-85070596652&amp;partnerID=40&amp;md5=ca704e9b6715a9931134cd4d838a569c</t>
  </si>
  <si>
    <t>https://www.scopus.com/inward/record.uri?eid=2-s2.0-85040102950&amp;partnerID=40&amp;md5=89a3dcf8b0dbc688e664427d829e11a9</t>
  </si>
  <si>
    <t>https://www.scopus.com/inward/record.uri?eid=2-s2.0-85016836741&amp;doi=10.1109%2fROBIO.2016.7866370&amp;partnerID=40&amp;md5=55e01c55f15e1c19a1e4ee101c0692ee</t>
  </si>
  <si>
    <t>https://www.scopus.com/inward/record.uri?eid=2-s2.0-84994494357&amp;doi=10.1007%2f978-3-319-47665-0_54&amp;partnerID=40&amp;md5=a7f826307cd06e11397df18aec45de00</t>
  </si>
  <si>
    <t>https://www.scopus.com/inward/record.uri?eid=2-s2.0-84978906352&amp;doi=10.1007%2f978-3-319-39516-6_9&amp;partnerID=40&amp;md5=57074915698e07c2bd145a1ca7eaa2ce</t>
  </si>
  <si>
    <t>https://www.scopus.com/inward/record.uri?eid=2-s2.0-84978887319&amp;doi=10.1007%2f978-3-319-39952-2_13&amp;partnerID=40&amp;md5=4f672491955d85e3dcf8c3da526c8b4d</t>
  </si>
  <si>
    <t>https://www.scopus.com/inward/record.uri?eid=2-s2.0-84978219430&amp;doi=10.1007%2f978-3-319-25958-1_15&amp;partnerID=40&amp;md5=395f30ffc2e41377097fee7ed6b4f028</t>
  </si>
  <si>
    <t>https://www.scopus.com/inward/record.uri?eid=2-s2.0-84976412078&amp;doi=10.1007%2f978-3-319-39796-2_7&amp;partnerID=40&amp;md5=a93e5d8c52ffc63e6dce12a486abaa3c</t>
  </si>
  <si>
    <t>https://www.scopus.com/inward/record.uri?eid=2-s2.0-84964048570&amp;doi=10.1007%2f978-3-319-32554-5_17&amp;partnerID=40&amp;md5=9f1ac8f316b5ddb1193d64774ae66eb4</t>
  </si>
  <si>
    <t>https://www.scopus.com/inward/record.uri?eid=2-s2.0-84953835393&amp;doi=10.1007%2fs12021-015-9275-4&amp;partnerID=40&amp;md5=11075a5a2c84e098fe4c4afc9119e93f</t>
  </si>
  <si>
    <t>https://www.scopus.com/inward/record.uri?eid=2-s2.0-84945933633&amp;doi=10.1007%2f978-3-319-23207-2_31&amp;partnerID=40&amp;md5=0bee1ca807367b847255c341c2f0eb9b</t>
  </si>
  <si>
    <t>https://www.scopus.com/inward/record.uri?eid=2-s2.0-84937812886&amp;doi=10.1016%2fj.neucom.2015.05.075&amp;partnerID=40&amp;md5=baefc4fa716f86476708d8bee64265c8</t>
  </si>
  <si>
    <t>https://www.scopus.com/inward/record.uri?eid=2-s2.0-84962633661&amp;doi=10.1109%2fACIT-CSI.2015.44&amp;partnerID=40&amp;md5=772ae2867cc10f2c34d3479f4500e63c</t>
  </si>
  <si>
    <t>https://www.scopus.com/inward/record.uri?eid=2-s2.0-84943740038&amp;doi=10.1109%2fTVCG.2015.2459852&amp;partnerID=40&amp;md5=892036874f6424bc207346b9fc43dbd0</t>
  </si>
  <si>
    <t>https://www.scopus.com/inward/record.uri?eid=2-s2.0-84961575598&amp;doi=10.1109%2fESEM.2015.7321188&amp;partnerID=40&amp;md5=0a59802c41825bd428db5e6b39b3df60</t>
  </si>
  <si>
    <t>https://www.scopus.com/inward/record.uri?eid=2-s2.0-84947904234&amp;doi=10.1016%2fj.image.2015.09.005&amp;partnerID=40&amp;md5=931c547092990f9dbf945ab694a48f9a</t>
  </si>
  <si>
    <t>https://www.scopus.com/inward/record.uri?eid=2-s2.0-84942013015&amp;doi=10.1016%2fj.infsof.2015.06.008&amp;partnerID=40&amp;md5=7f007f2ff9a1bbdad92ebc41a76ff967</t>
  </si>
  <si>
    <t>https://www.scopus.com/inward/record.uri?eid=2-s2.0-84959236867&amp;doi=10.1109%2fCVPR.2015.7298944&amp;partnerID=40&amp;md5=6e5aebcf90159223632f58bc16edc945</t>
  </si>
  <si>
    <t>https://www.scopus.com/inward/record.uri?eid=2-s2.0-84959935336&amp;doi=10.1109%2fISMS.2014.163&amp;partnerID=40&amp;md5=80a833fd8e9852baaae9861d98509c5a</t>
  </si>
  <si>
    <t>https://www.scopus.com/inward/record.uri?eid=2-s2.0-84960466913&amp;doi=10.1145%2f2786805.2807561&amp;partnerID=40&amp;md5=ae404be93954d8449f0b859ecfd39b6b</t>
  </si>
  <si>
    <t>https://www.scopus.com/inward/record.uri?eid=2-s2.0-84957029133&amp;doi=10.1109%2fICIIECS.2015.7193165&amp;partnerID=40&amp;md5=54d9669772ed49eec908979b69ab80e2</t>
  </si>
  <si>
    <t>https://www.scopus.com/inward/record.uri?eid=2-s2.0-84938745865&amp;doi=10.1007%2fs11263-014-0794-5&amp;partnerID=40&amp;md5=a2ab44b23c2200451bfe339550292d09</t>
  </si>
  <si>
    <t>https://www.scopus.com/inward/record.uri?eid=2-s2.0-84961303029&amp;doi=10.1109%2fICPC.2015.36&amp;partnerID=40&amp;md5=d52c89efe154936bc9323f4a42a9542c</t>
  </si>
  <si>
    <t>https://www.scopus.com/inward/record.uri?eid=2-s2.0-84961302068&amp;doi=10.1109%2fICPC.2015.35&amp;partnerID=40&amp;md5=310ca064f1075ac66bd11a9f6315d0d4</t>
  </si>
  <si>
    <t>https://www.scopus.com/inward/record.uri?eid=2-s2.0-84945429994&amp;doi=10.1177%2f0301006615594944&amp;partnerID=40&amp;md5=eaeced58558a95ac383478906adbd71e</t>
  </si>
  <si>
    <t>https://www.scopus.com/inward/record.uri?eid=2-s2.0-84941202581&amp;doi=10.1109%2fBigMM.2015.24&amp;partnerID=40&amp;md5=03a58717d08bcb61b8eea205d93605c1</t>
  </si>
  <si>
    <t>https://www.scopus.com/inward/record.uri?eid=2-s2.0-84928707895&amp;doi=10.1007%2fs10664-014-9315-y&amp;partnerID=40&amp;md5=35e06c122d7519b636c9b638628c646a</t>
  </si>
  <si>
    <t>https://www.scopus.com/inward/record.uri?eid=2-s2.0-84925535115&amp;doi=10.1007%2fs00138-014-0656-8&amp;partnerID=40&amp;md5=fe182376f9a948f68e754d1a1ce0c88c</t>
  </si>
  <si>
    <t>https://www.scopus.com/inward/record.uri?eid=2-s2.0-84954099791&amp;doi=10.1145%2f2735711.2735814&amp;partnerID=40&amp;md5=6c9b628b23fd19c05df45079b00bad6c</t>
  </si>
  <si>
    <t>https://www.scopus.com/inward/record.uri?eid=2-s2.0-85085615972&amp;partnerID=40&amp;md5=935236b1cf0a9251d8fd208797319528</t>
  </si>
  <si>
    <t>https://www.scopus.com/inward/record.uri?eid=2-s2.0-85032338738&amp;doi=10.1007%2f978-3-662-44188-6_17&amp;partnerID=40&amp;md5=693f1350ecb78638a16e35d0cf7518cd</t>
  </si>
  <si>
    <t>https://www.scopus.com/inward/record.uri?eid=2-s2.0-84963645982&amp;doi=10.1109%2fDICTA.2015.7371227&amp;partnerID=40&amp;md5=b39f56f87bd7bbcc23675376a1c5005c</t>
  </si>
  <si>
    <t>https://www.scopus.com/inward/record.uri?eid=2-s2.0-84947232461&amp;doi=10.1007%2f978-3-319-20684-4_58&amp;partnerID=40&amp;md5=76c3e438fe3245c170252e541419eaed</t>
  </si>
  <si>
    <t>https://www.scopus.com/inward/record.uri?eid=2-s2.0-84947231251&amp;doi=10.1007%2f978-3-319-20816-9_77&amp;partnerID=40&amp;md5=c53d96a818c8b23d5a6477b114a4a5f9</t>
  </si>
  <si>
    <t>https://www.scopus.com/inward/record.uri?eid=2-s2.0-84946055253&amp;doi=10.1007%2f978-3-319-16595-0_32&amp;partnerID=40&amp;md5=ae7eb1365dedc856b105ab57fc779fe7</t>
  </si>
  <si>
    <t>https://www.scopus.com/inward/record.uri?eid=2-s2.0-84944453563&amp;doi=10.1007%2f978-3-319-19857-6_13&amp;partnerID=40&amp;md5=3bf42f06f2ec034febd2eca8eef0b4b8</t>
  </si>
  <si>
    <t>https://www.scopus.com/inward/record.uri?eid=2-s2.0-84944446988&amp;doi=10.1007%2f978-3-319-19857-6_55&amp;partnerID=40&amp;md5=837f7315945bf774fd7914336b31db8e</t>
  </si>
  <si>
    <t>https://www.scopus.com/inward/record.uri?eid=2-s2.0-84939481843&amp;doi=10.5220%2f0005258904280436&amp;partnerID=40&amp;md5=52c17587adadd22878dea5c7246742f7</t>
  </si>
  <si>
    <t>https://www.scopus.com/inward/record.uri?eid=2-s2.0-84925936935&amp;partnerID=40&amp;md5=a9821f385a167ee188998b4e6435ca53</t>
  </si>
  <si>
    <t>https://www.scopus.com/inward/record.uri?eid=2-s2.0-84920177548&amp;doi=10.1109%2fICCAS.2014.6987945&amp;partnerID=40&amp;md5=675a5d8656487da587937470a4b6fc3a</t>
  </si>
  <si>
    <t>https://www.scopus.com/inward/record.uri?eid=2-s2.0-84958700957&amp;doi=10.1145%2f2664591.2664595i&amp;partnerID=40&amp;md5=d2f8f6e57396e8772a494e96c7b01b75</t>
  </si>
  <si>
    <t>https://www.scopus.com/inward/record.uri?eid=2-s2.0-84929223780&amp;doi=10.1109%2fICRA.2014.6907258&amp;partnerID=40&amp;md5=3a9ec77b1f641152bbfac8b3664a0c2f</t>
  </si>
  <si>
    <t>https://www.scopus.com/inward/record.uri?eid=2-s2.0-84985994089&amp;doi=10.1145%2f2662253.2662264&amp;partnerID=40&amp;md5=c19e87bc9961996059890d6a39d52ad9</t>
  </si>
  <si>
    <t>https://www.scopus.com/inward/record.uri?eid=2-s2.0-84907816451&amp;doi=10.1145%2f2639108.2641754&amp;partnerID=40&amp;md5=ba016969bc08d719557906c0569f767d</t>
  </si>
  <si>
    <t>https://www.scopus.com/inward/record.uri?eid=2-s2.0-84937110372&amp;doi=10.1109%2fICMEW.2014.6890623&amp;partnerID=40&amp;md5=6711f86ac7f4b6833039306ac8d347e9</t>
  </si>
  <si>
    <t>https://www.scopus.com/inward/record.uri?eid=2-s2.0-84898831294&amp;doi=10.1016%2fj.scico.2014.02.019&amp;partnerID=40&amp;md5=3ef611b5028cddc60ef49597aa5167e9</t>
  </si>
  <si>
    <t>https://www.scopus.com/inward/record.uri?eid=2-s2.0-84942520823&amp;doi=10.1145%2f2597008.2597795&amp;partnerID=40&amp;md5=925f28076c2c7516cca1f04b6fc3b61d</t>
  </si>
  <si>
    <t>https://www.scopus.com/inward/record.uri?eid=2-s2.0-84946685478&amp;doi=10.1109%2fSIIE.2014.7017704&amp;partnerID=40&amp;md5=73d23a249d4b67654679aa2c711dda8e</t>
  </si>
  <si>
    <t>https://www.scopus.com/inward/record.uri?eid=2-s2.0-84927539084&amp;doi=10.1007%2f978-81-322-1695-7_65&amp;partnerID=40&amp;md5=a72b7e4e39a9e9726ee40779d94934b4</t>
  </si>
  <si>
    <t>https://www.scopus.com/inward/record.uri?eid=2-s2.0-84923930294&amp;partnerID=40&amp;md5=a38967b5dbc1d358c2e5fcb668918854</t>
  </si>
  <si>
    <t>https://www.scopus.com/inward/record.uri?eid=2-s2.0-84908701467&amp;doi=10.1145%2f2638728.2641695&amp;partnerID=40&amp;md5=be813c9cfaab293299619033d324f577</t>
  </si>
  <si>
    <t>https://www.scopus.com/inward/record.uri?eid=2-s2.0-84907088094&amp;doi=10.1007%2f978-3-319-11215-2_9&amp;partnerID=40&amp;md5=96542e0fae243f4fcfcea70d342ca3af</t>
  </si>
  <si>
    <t>https://www.scopus.com/inward/record.uri?eid=2-s2.0-84906486560&amp;doi=10.1007%2f978-3-319-09767-1_6&amp;partnerID=40&amp;md5=ffacd7f5f8a535a511a392f05816b506</t>
  </si>
  <si>
    <t>https://www.scopus.com/inward/record.uri?eid=2-s2.0-84905842590&amp;doi=10.1109%2fAQTR.2014.6857844&amp;partnerID=40&amp;md5=cad8074aee59f326f35fd3279b7296b7</t>
  </si>
  <si>
    <t>https://www.scopus.com/inward/record.uri?eid=2-s2.0-84905841703&amp;doi=10.1145%2f2632320.2632344&amp;partnerID=40&amp;md5=47d5343af8738189102fbb2f74278ff6</t>
  </si>
  <si>
    <t>https://www.scopus.com/inward/record.uri?eid=2-s2.0-84903188707&amp;doi=10.1007%2f978-3-319-07230-2_26&amp;partnerID=40&amp;md5=562225bbfd9efae730c9d0fbda418bb9</t>
  </si>
  <si>
    <t>https://www.scopus.com/inward/record.uri?eid=2-s2.0-84900562892&amp;doi=10.1145%2f2559206.2580929&amp;partnerID=40&amp;md5=12bf17a108f134eb34335f2f6f758c27</t>
  </si>
  <si>
    <t>https://www.scopus.com/inward/record.uri?eid=2-s2.0-84900557195&amp;doi=10.1145%2f2559206.2581265&amp;partnerID=40&amp;md5=3d3db8b23f8853ca50119951c9ec5430</t>
  </si>
  <si>
    <t>https://www.scopus.com/inward/record.uri?eid=2-s2.0-84900549207&amp;doi=10.1145%2f2559206.2581217&amp;partnerID=40&amp;md5=769ca61d49690c5e2f4c5b1412556fa8</t>
  </si>
  <si>
    <t>https://www.scopus.com/inward/record.uri?eid=2-s2.0-84900459185&amp;doi=10.1145%2f2556288.2557025&amp;partnerID=40&amp;md5=5e8aff7443905696f5fd46a26662b7dd</t>
  </si>
  <si>
    <t>https://www.scopus.com/inward/record.uri?eid=2-s2.0-84900394701&amp;doi=10.1145%2f2556288.2557280&amp;partnerID=40&amp;md5=2b52f516b95c6f812d44087f00b497dd</t>
  </si>
  <si>
    <t>https://www.scopus.com/inward/record.uri?eid=2-s2.0-84899685639&amp;doi=10.1145%2f2578153.2578218&amp;partnerID=40&amp;md5=42268c9ade399be6956ae87a87deebd3</t>
  </si>
  <si>
    <t>https://www.scopus.com/inward/record.uri?eid=2-s2.0-84899679328&amp;doi=10.1145%2f2578153.2582174&amp;partnerID=40&amp;md5=09bcb77cae9d8d97901cce2b1a4f35f2</t>
  </si>
  <si>
    <t>https://www.scopus.com/inward/record.uri?eid=2-s2.0-84899668241&amp;doi=10.1145%2f2578153.2578211&amp;partnerID=40&amp;md5=3095d8a14a30859710f3ea4c7809bcf4</t>
  </si>
  <si>
    <t>https://www.scopus.com/inward/record.uri?eid=2-s2.0-84899044856&amp;doi=10.1109%2fIAdCC.2014.6779450&amp;partnerID=40&amp;md5=7f5f136f81fa367a3c8c7672a1a449d7</t>
  </si>
  <si>
    <t>https://www.scopus.com/inward/record.uri?eid=2-s2.0-84897506168&amp;doi=10.1117%2f12.2040493&amp;partnerID=40&amp;md5=738aa70a4e6bf448a6b508465fb05f9e</t>
  </si>
  <si>
    <t>https://www.scopus.com/inward/record.uri?eid=2-s2.0-84885602405&amp;doi=10.1016%2fj.scico.2012.01.004&amp;partnerID=40&amp;md5=d48599ff3118585a8ddbfb67d7a34269</t>
  </si>
  <si>
    <t>https://www.scopus.com/inward/record.uri?eid=2-s2.0-84890886530&amp;doi=10.1109%2fISSCS.2013.6651198&amp;partnerID=40&amp;md5=634ba2e7c4b52705a416ca70c2e2804d</t>
  </si>
  <si>
    <t>https://www.scopus.com/inward/record.uri?eid=2-s2.0-84889790318&amp;partnerID=40&amp;md5=b6820c3c286abe899ac18f13b84edefe</t>
  </si>
  <si>
    <t>https://www.scopus.com/inward/record.uri?eid=2-s2.0-84893337810&amp;doi=10.1109%2fACII.2013.52&amp;partnerID=40&amp;md5=e4f23ea38b37f3ca9b122eb8d8fe3974</t>
  </si>
  <si>
    <t>https://www.scopus.com/inward/record.uri?eid=2-s2.0-84893298913&amp;doi=10.1109%2fAPSIPA.2013.6694351&amp;partnerID=40&amp;md5=c30848e89b9f64e00ce7d06d4c696906</t>
  </si>
  <si>
    <t>https://www.scopus.com/inward/record.uri?eid=2-s2.0-84893289610&amp;doi=10.1109%2fAPSIPA.2013.6694236&amp;partnerID=40&amp;md5=42cae43da3be2a7f648e079f5cad851f</t>
  </si>
  <si>
    <t>https://www.scopus.com/inward/record.uri?eid=2-s2.0-84887199741&amp;partnerID=40&amp;md5=5809b856bec862492603ff207a60545e</t>
  </si>
  <si>
    <t>https://www.scopus.com/inward/record.uri?eid=2-s2.0-84884337364&amp;doi=10.1080%2f10447318.2013.773876&amp;partnerID=40&amp;md5=1cd363393b1dfc7503ea184beeddb491</t>
  </si>
  <si>
    <t>https://www.scopus.com/inward/record.uri?eid=2-s2.0-84886501992&amp;partnerID=40&amp;md5=0cb380b2e5a666f532b40455588a2932</t>
  </si>
  <si>
    <t>https://www.scopus.com/inward/record.uri?eid=2-s2.0-84884492372&amp;doi=10.1007%2f978-3-642-40246-3_28&amp;partnerID=40&amp;md5=2bcf5cf2d3e7ff713ef9a79c17987793</t>
  </si>
  <si>
    <t>https://www.scopus.com/inward/record.uri?eid=2-s2.0-84883427270&amp;doi=10.1007%2f978-3-642-38812-5_12&amp;partnerID=40&amp;md5=b21b116951f9224f5e821bf7ccdf5e0d</t>
  </si>
  <si>
    <t>https://www.scopus.com/inward/record.uri?eid=2-s2.0-84881423895&amp;doi=10.1109%2fTMI.2013.2259636&amp;partnerID=40&amp;md5=71b86798a64f17a84c953ce0f7b646ab</t>
  </si>
  <si>
    <t>https://www.scopus.com/inward/record.uri?eid=2-s2.0-84875892345&amp;doi=10.1016%2fj.neunet.2012.09.015&amp;partnerID=40&amp;md5=3286c1ea62fb5e825cbcd95be476c392</t>
  </si>
  <si>
    <t>https://www.scopus.com/inward/record.uri?eid=2-s2.0-85007152721&amp;doi=10.1145%2f2468356.2468361&amp;partnerID=40&amp;md5=49794519d87ccbf76ca36df571539b14</t>
  </si>
  <si>
    <t>https://www.scopus.com/inward/record.uri?eid=2-s2.0-84875838800&amp;doi=10.1117%2f12.2002536&amp;partnerID=40&amp;md5=17bd62411aee9ade8f91067bc87e1ea9</t>
  </si>
  <si>
    <t>https://www.scopus.com/inward/record.uri?eid=2-s2.0-84880698340&amp;doi=10.1007%2fs10664-012-9201-4&amp;partnerID=40&amp;md5=c65a5cd5bde37e38d8806c3f120481c8</t>
  </si>
  <si>
    <t>https://www.scopus.com/inward/record.uri?eid=2-s2.0-84906247783&amp;partnerID=40&amp;md5=9fdf5d2023b807ed5b3886f5d8422e35</t>
  </si>
  <si>
    <t>https://www.scopus.com/inward/record.uri?eid=2-s2.0-84898457718&amp;doi=10.5244%2fC.27.60&amp;partnerID=40&amp;md5=a99dbc88fd8ed28b3d580c0988e6867c</t>
  </si>
  <si>
    <t>https://www.scopus.com/inward/record.uri?eid=2-s2.0-84891507239&amp;doi=10.1007%2f978-3-642-39473-7_93&amp;partnerID=40&amp;md5=81e81838df495f4511bddf0713be918a</t>
  </si>
  <si>
    <t>https://www.scopus.com/inward/record.uri?eid=2-s2.0-84878371740&amp;doi=10.1109%2fCRV.2012.14&amp;partnerID=40&amp;md5=baa26b609174efebbb76beb5b98337ac</t>
  </si>
  <si>
    <t>https://www.scopus.com/inward/record.uri?eid=2-s2.0-84876051273&amp;doi=10.1109%2fICARCV.2012.6485315&amp;partnerID=40&amp;md5=4e0a22e44db00e381bf7bc0c559d84a0</t>
  </si>
  <si>
    <t>https://www.scopus.com/inward/record.uri?eid=2-s2.0-84873206471&amp;doi=10.1109%2fICSM.2012.6405271&amp;partnerID=40&amp;md5=0f74040cda01677b960aec58940fb07e</t>
  </si>
  <si>
    <t>https://www.scopus.com/inward/record.uri?eid=2-s2.0-84868247280&amp;doi=10.1109%2fINDIN.2012.6301203&amp;partnerID=40&amp;md5=44d2b48a1df06c7e27699ec79a16421e</t>
  </si>
  <si>
    <t>https://www.scopus.com/inward/record.uri?eid=2-s2.0-84867423910&amp;doi=10.1109%2fBioRob.2012.6290729&amp;partnerID=40&amp;md5=78739097420e268590276cd39164beed</t>
  </si>
  <si>
    <t>https://www.scopus.com/inward/record.uri?eid=2-s2.0-84861885926&amp;doi=10.1016%2fj.asoc.2012.02.023&amp;partnerID=40&amp;md5=5a9774923f6e45246940947a604ff423</t>
  </si>
  <si>
    <t>https://www.scopus.com/inward/record.uri?eid=2-s2.0-84862682995&amp;doi=10.1145%2f2168556.2168612&amp;partnerID=40&amp;md5=a64ac767852aa8230d732fe85729a785</t>
  </si>
  <si>
    <t>https://www.scopus.com/inward/record.uri?eid=2-s2.0-84862680733&amp;doi=10.1145%2f2168556.2168592&amp;partnerID=40&amp;md5=4cb0aef65a4a043def6a37bfec6bbe64</t>
  </si>
  <si>
    <t>https://www.scopus.com/inward/record.uri?eid=2-s2.0-84862667888&amp;doi=10.1145%2f2168556.2168642&amp;partnerID=40&amp;md5=b8fd3b9b8880ea83f117ef9f6728cf86</t>
  </si>
  <si>
    <t>https://www.scopus.com/inward/record.uri?eid=2-s2.0-84861923072&amp;doi=10.1117%2f12.922875&amp;partnerID=40&amp;md5=aaf049d67634c682102219635c883609</t>
  </si>
  <si>
    <t>https://www.scopus.com/inward/record.uri?eid=2-s2.0-84862726619&amp;doi=10.4156%2fjdcta.vol6.issue10.5&amp;partnerID=40&amp;md5=e978b851cfc62d4907dbd4bd539132b6</t>
  </si>
  <si>
    <t>https://www.scopus.com/inward/record.uri?eid=2-s2.0-84939864035&amp;doi=10.1093%2facprof%3aoso%2f9780195084627.003.0013&amp;partnerID=40&amp;md5=02bb8c6880c42c5183a577debe957ec2</t>
  </si>
  <si>
    <t>https://www.scopus.com/inward/record.uri?eid=2-s2.0-84858231168&amp;doi=10.1145%2f2145204.2145371&amp;partnerID=40&amp;md5=f2b55afad2634bab382fd798b87e1b47</t>
  </si>
  <si>
    <t>https://www.scopus.com/inward/record.uri?eid=2-s2.0-84856245397&amp;doi=10.1109%2fTSMCB.2011.2162234&amp;partnerID=40&amp;md5=d2d6163b5b0573ddeee569062a34b621</t>
  </si>
  <si>
    <t>https://www.scopus.com/inward/record.uri?eid=2-s2.0-84983585931&amp;doi=10.1145%2f2070719.2070723&amp;partnerID=40&amp;md5=14f5f9db7f03ce9e03f2a193a190933d</t>
  </si>
  <si>
    <t>https://www.scopus.com/inward/record.uri?eid=2-s2.0-84865037868&amp;doi=10.1109%2ficpc.2012.6240484&amp;partnerID=40&amp;md5=40a6b140074544d6d15d9615a313a52c</t>
  </si>
  <si>
    <t>https://www.scopus.com/inward/record.uri?eid=2-s2.0-82455172272&amp;doi=10.2316%2fP.2011.734-008&amp;partnerID=40&amp;md5=75bebfc3944e53e054d4f7a8d0302b2a</t>
  </si>
  <si>
    <t>https://www.scopus.com/inward/record.uri?eid=2-s2.0-84856680528&amp;doi=10.1145%2f2094131.2094133&amp;partnerID=40&amp;md5=f40d87cee5b676270bf57243e6558b81</t>
  </si>
  <si>
    <t>https://www.scopus.com/inward/record.uri?eid=2-s2.0-81855187188&amp;doi=10.1007%2f978-3-642-24965-5_83&amp;partnerID=40&amp;md5=1e1e469557057ab075301baf9846d102</t>
  </si>
  <si>
    <t>https://www.scopus.com/inward/record.uri?eid=2-s2.0-80755125769&amp;doi=10.1109%2fICCP.2011.6047873&amp;partnerID=40&amp;md5=d61e6b38689b412f7d2c502e6364c0c2</t>
  </si>
  <si>
    <t>https://www.scopus.com/inward/record.uri?eid=2-s2.0-80051584244&amp;doi=10.1016%2fj.jvlc.2011.04.004&amp;partnerID=40&amp;md5=2de161ca6883bd45f893f1f8d6c44aa5</t>
  </si>
  <si>
    <t>https://www.scopus.com/inward/record.uri?eid=2-s2.0-80052403087&amp;doi=10.1109%2fICPC.2011.33&amp;partnerID=40&amp;md5=bbbe13e1813cfbe9ca5c8e1473a581fe</t>
  </si>
  <si>
    <t>https://www.scopus.com/inward/record.uri?eid=2-s2.0-80052396459&amp;doi=10.1109%2fICPC.2011.40&amp;partnerID=40&amp;md5=0ca6ac0bbd75f7262de5eaf54396f92b</t>
  </si>
  <si>
    <t>https://www.scopus.com/inward/record.uri?eid=2-s2.0-80051663566&amp;doi=10.1007%2fs11554-010-0156-7&amp;partnerID=40&amp;md5=6a7761632679b928b5f8bb19aa43b7be</t>
  </si>
  <si>
    <t>https://www.scopus.com/inward/record.uri?eid=2-s2.0-79960285373&amp;partnerID=40&amp;md5=a45d14d282a8b8b56c1eecc3537f20ef</t>
  </si>
  <si>
    <t>https://www.scopus.com/inward/record.uri?eid=2-s2.0-79960118862&amp;doi=10.1109%2f3DTV.2011.5877207&amp;partnerID=40&amp;md5=4c394c58680e9dce13f1320e6bf6df21</t>
  </si>
  <si>
    <t>https://www.scopus.com/inward/record.uri?eid=2-s2.0-79953152167&amp;doi=10.1145%2f1957656.1957757&amp;partnerID=40&amp;md5=9004daeee6439423c81a4119e863722d</t>
  </si>
  <si>
    <t>https://www.scopus.com/inward/record.uri?eid=2-s2.0-79953150239&amp;doi=10.1145%2f1957656.1957716&amp;partnerID=40&amp;md5=7fd01c8f292dd32907e309310af51678</t>
  </si>
  <si>
    <t>https://www.scopus.com/inward/record.uri?eid=2-s2.0-85018849242&amp;partnerID=40&amp;md5=5d1381b8d1c57477a61447371880236d</t>
  </si>
  <si>
    <t>https://www.scopus.com/inward/record.uri?eid=2-s2.0-84858054806&amp;doi=10.1145%2f2141622.2141673&amp;partnerID=40&amp;md5=c4af5aee62b30048326964c791fc4afb</t>
  </si>
  <si>
    <t>https://www.scopus.com/inward/record.uri?eid=2-s2.0-81455136854&amp;doi=10.1016%2fj.entcom.2010.09.004&amp;partnerID=40&amp;md5=bb900bda4176827934ce34894f90ffe3</t>
  </si>
  <si>
    <t>https://www.scopus.com/inward/record.uri?eid=2-s2.0-79955143510&amp;doi=10.1145%2f1958824.1958923&amp;partnerID=40&amp;md5=3b587e85ae2142109a35184530980020</t>
  </si>
  <si>
    <t>https://www.scopus.com/inward/record.uri?eid=2-s2.0-84864921482&amp;partnerID=40&amp;md5=72ade937e816e93147f4291bfee086fe</t>
  </si>
  <si>
    <t>https://www.scopus.com/inward/record.uri?eid=2-s2.0-80052376589&amp;doi=10.1068%2fi0392&amp;partnerID=40&amp;md5=bcfd81acf20243567c5d629fb02fc921</t>
  </si>
  <si>
    <t>https://www.scopus.com/inward/record.uri?eid=2-s2.0-79959917420&amp;partnerID=40&amp;md5=4fb261ad99a611c2b52935ee35e7a2f6</t>
  </si>
  <si>
    <t>https://www.scopus.com/inward/record.uri?eid=2-s2.0-79952923590&amp;doi=10.1109%2fROBIO.2010.5723365&amp;partnerID=40&amp;md5=dc5be95eef2ec53a63a2ef899fdac264</t>
  </si>
  <si>
    <t>https://www.scopus.com/inward/record.uri?eid=2-s2.0-79951645566&amp;doi=10.1109%2fAIM.2010.5695753&amp;partnerID=40&amp;md5=8318fc02b982f8b812e4557e2b600506</t>
  </si>
  <si>
    <t>https://www.scopus.com/inward/record.uri?eid=2-s2.0-79551513216&amp;doi=10.1109%2fISETC.2010.5679364&amp;partnerID=40&amp;md5=91c434c539d4475ecf85ffc36d42d3de</t>
  </si>
  <si>
    <t>https://www.scopus.com/inward/record.uri?eid=2-s2.0-78751632359&amp;doi=10.1109%2fICSMC.2010.5641883&amp;partnerID=40&amp;md5=8e4916059bb9cfc2a7edb1768e588c22</t>
  </si>
  <si>
    <t>https://www.scopus.com/inward/record.uri?eid=2-s2.0-78751538809&amp;doi=10.1109%2fICSMC.2010.5642369&amp;partnerID=40&amp;md5=7a8ad10265b217a4a294450fcf0d2a43</t>
  </si>
  <si>
    <t>https://www.scopus.com/inward/record.uri?eid=2-s2.0-78651474633&amp;doi=10.1109%2fIROS.2010.5650381&amp;partnerID=40&amp;md5=63870ecb509408f98b998d29160675b9</t>
  </si>
  <si>
    <t>https://www.scopus.com/inward/record.uri?eid=2-s2.0-77956133285&amp;doi=10.1109%2fICPC.2010.41&amp;partnerID=40&amp;md5=d450dd7771733d660a6b0cd7869fbc8d</t>
  </si>
  <si>
    <t>https://www.scopus.com/inward/record.uri?eid=2-s2.0-77955818990&amp;doi=10.1145%2f1833310.1833314&amp;partnerID=40&amp;md5=bc040db7c2f3793869bf0799cfd72995</t>
  </si>
  <si>
    <t>https://www.scopus.com/inward/record.uri?eid=2-s2.0-78149284102&amp;doi=10.1007%2fs11257-010-9077-1&amp;partnerID=40&amp;md5=07df8023b875c35b6545be01dd52fb65</t>
  </si>
  <si>
    <t>https://www.scopus.com/inward/record.uri?eid=2-s2.0-77952407124&amp;doi=10.1145%2f1743666.1743686&amp;partnerID=40&amp;md5=13bca9fe281233c204cedf6a03a109ef</t>
  </si>
  <si>
    <t>https://www.scopus.com/inward/record.uri?eid=2-s2.0-77952092196&amp;doi=10.1007%2fs00422-010-0365-y&amp;partnerID=40&amp;md5=76e259c3a4142a1e3ba747d658763cb3</t>
  </si>
  <si>
    <t>https://www.scopus.com/inward/record.uri?eid=2-s2.0-85037853763&amp;doi=10.1007%2f978-3-642-17319-6_2&amp;partnerID=40&amp;md5=d85e4162fcd669fcc5553a6d555d1fb9</t>
  </si>
  <si>
    <t>https://www.scopus.com/inward/record.uri?eid=2-s2.0-79952496650&amp;doi=10.1109%2fSYNASC.2010.54&amp;partnerID=40&amp;md5=fc05f59d0bc5694d40e2374577461fbd</t>
  </si>
  <si>
    <t>https://www.scopus.com/inward/record.uri?eid=2-s2.0-84892460225&amp;doi=10.1145%2f1518701.1518913&amp;partnerID=40&amp;md5=11d425d88a5980b95e75c58a39fbb762</t>
  </si>
  <si>
    <t>https://www.scopus.com/inward/record.uri?eid=2-s2.0-84892456621&amp;doi=10.1145%2f1518701.1518758&amp;partnerID=40&amp;md5=81deaba8b5fc2d0aa2f1e61755a4bffe</t>
  </si>
  <si>
    <t>https://www.scopus.com/inward/record.uri?eid=2-s2.0-84878696285&amp;doi=10.2312%2fLocalChapterEvents%2fTPCG%2fTPCG09%2f173-180&amp;partnerID=40&amp;md5=7ee70b45e80f9526cc360c4855cbed3e</t>
  </si>
  <si>
    <t>https://www.scopus.com/inward/record.uri?eid=2-s2.0-77953216293&amp;doi=10.1109%2fICCVW.2009.5457694&amp;partnerID=40&amp;md5=1c2043e10c5e7a379cda284005c3a4c5</t>
  </si>
  <si>
    <t>https://www.scopus.com/inward/record.uri?eid=2-s2.0-77950561224&amp;doi=10.1109%2fICHR.2009.5379517&amp;partnerID=40&amp;md5=50f242429c84d458b560a33984af3c01</t>
  </si>
  <si>
    <t>https://www.scopus.com/inward/record.uri?eid=2-s2.0-76649106094&amp;doi=10.1007%2f978-3-642-10677-4_9&amp;partnerID=40&amp;md5=5ad0f0076085fd867f1a4c6dddbed816</t>
  </si>
  <si>
    <t>https://www.scopus.com/inward/record.uri?eid=2-s2.0-70350039230&amp;doi=10.1364%2fJOSAA.26.0000B1&amp;partnerID=40&amp;md5=5cc8d1b60dfbfe0a99dd7eeecc8f80e8</t>
  </si>
  <si>
    <t>https://www.scopus.com/inward/record.uri?eid=2-s2.0-67650427192&amp;doi=10.1016%2fj.patrec.2009.03.002&amp;partnerID=40&amp;md5=08d12579d3282b0c17623733d4b7f5fc</t>
  </si>
  <si>
    <t>https://www.scopus.com/inward/record.uri?eid=2-s2.0-70349325516&amp;doi=10.1007%2fs10514-009-9130-2&amp;partnerID=40&amp;md5=714fc83f762dd3c300cb71ea076e7706</t>
  </si>
  <si>
    <t>https://www.scopus.com/inward/record.uri?eid=2-s2.0-67650499566&amp;doi=10.1109%2fADPRL.2009.4927526&amp;partnerID=40&amp;md5=0af599d748a5bd973ebb503db4c6f3ba</t>
  </si>
  <si>
    <t>https://www.scopus.com/inward/record.uri?eid=2-s2.0-59049103042&amp;doi=10.1016%2fj.chb.2008.12.021&amp;partnerID=40&amp;md5=372c85e7954d8fe3e4a1d8e37e669ea0</t>
  </si>
  <si>
    <t>https://www.scopus.com/inward/record.uri?eid=2-s2.0-57549110884&amp;partnerID=40&amp;md5=5ddb55b768e023e46de20c44992c953a</t>
  </si>
  <si>
    <t>https://www.scopus.com/inward/record.uri?eid=2-s2.0-84869982584&amp;doi=10.1109%2fARSO.2008.4653580&amp;partnerID=40&amp;md5=9486a9d585eb33c77d6224d237bf6bef</t>
  </si>
  <si>
    <t>https://www.scopus.com/inward/record.uri?eid=2-s2.0-77950332291&amp;doi=10.1145%2f1344471.1344480&amp;partnerID=40&amp;md5=5a70ac35e3d1d6b3fd2a6513c01aa2af</t>
  </si>
  <si>
    <t>https://www.scopus.com/inward/record.uri?eid=2-s2.0-56249119187&amp;doi=10.1117%2f12.794801&amp;partnerID=40&amp;md5=341fb96001cbce9d08eef3740669a06c</t>
  </si>
  <si>
    <t>https://www.scopus.com/inward/record.uri?eid=2-s2.0-51449108093&amp;doi=10.1109%2fICASSP.2008.4517705&amp;partnerID=40&amp;md5=84cf3a8a180ab537fcf35ccd701c9454</t>
  </si>
  <si>
    <t>https://www.scopus.com/inward/record.uri?eid=2-s2.0-49049095059&amp;doi=10.1109%2fTSMCB.2008.926606&amp;partnerID=40&amp;md5=14f3abe8ad6b138d3a9e46bbd7c56ea1</t>
  </si>
  <si>
    <t>https://www.scopus.com/inward/record.uri?eid=2-s2.0-50249088113&amp;doi=10.1145%2f1279920.1279923&amp;partnerID=40&amp;md5=ffbca975a2263a20be7bcde184b1c7de</t>
  </si>
  <si>
    <t>https://www.scopus.com/inward/record.uri?eid=2-s2.0-57849150939&amp;doi=10.1068%2fp6253&amp;partnerID=40&amp;md5=82bed25e8de283277bf4261be83f9f0a</t>
  </si>
  <si>
    <t>https://www.scopus.com/inward/record.uri?eid=2-s2.0-36849025107&amp;doi=10.1145%2f1272582.1272618&amp;partnerID=40&amp;md5=c45e7dc8be52e0d100a069d75c758cd0</t>
  </si>
  <si>
    <t>https://www.scopus.com/inward/record.uri?eid=2-s2.0-52149120828&amp;doi=10.1145%2f1322192.1322247&amp;partnerID=40&amp;md5=92d243aa738dd2e711f45db76bf6f21a</t>
  </si>
  <si>
    <t>https://www.scopus.com/inward/record.uri?eid=2-s2.0-48349121175&amp;doi=10.1109%2fICAT.2007.21&amp;partnerID=40&amp;md5=9d6b2cc4e4e0f0dab15f598b89067721</t>
  </si>
  <si>
    <t>https://www.scopus.com/inward/record.uri?eid=2-s2.0-46749092549&amp;doi=10.1109%2fWIAMIS.2007.81&amp;partnerID=40&amp;md5=7aaf0deffa37ee9df0211299dd62dfc0</t>
  </si>
  <si>
    <t>https://www.scopus.com/inward/record.uri?eid=2-s2.0-36248942132&amp;doi=10.1155%2f2007%2f65184&amp;partnerID=40&amp;md5=baf216a358756d5345ff3d1cbdec25ae</t>
  </si>
  <si>
    <t>https://www.scopus.com/inward/record.uri?eid=2-s2.0-34047132177&amp;doi=10.1109%2fTSMCB.2006.886950&amp;partnerID=40&amp;md5=fa570d4de881d3739fcd5e32175a699c</t>
  </si>
  <si>
    <t>https://www.scopus.com/inward/record.uri?eid=2-s2.0-68249137036&amp;doi=10.1093%2fietfec%2fe90-a.10.2290&amp;partnerID=40&amp;md5=698e5ac7fd90ddf8108ed9e334129606</t>
  </si>
  <si>
    <t>https://www.scopus.com/inward/record.uri?eid=2-s2.0-38149131186&amp;doi=10.1007%2f978-3-540-75773-3_2&amp;partnerID=40&amp;md5=de9c941427dcdeb9d31d890aea061d24</t>
  </si>
  <si>
    <t>https://www.scopus.com/inward/record.uri?eid=2-s2.0-38049054737&amp;doi=10.1007%2f978-3-540-73216-7_22&amp;partnerID=40&amp;md5=a7c4bed8d7569afd5a8d0d1922e0219c</t>
  </si>
  <si>
    <t>https://www.scopus.com/inward/record.uri?eid=2-s2.0-37249072934&amp;doi=10.1007%2f978-3-540-73214-3_7&amp;partnerID=40&amp;md5=68ccd85edfe14430d37fa27616f38e51</t>
  </si>
  <si>
    <t>https://www.scopus.com/inward/record.uri?eid=2-s2.0-33748440120&amp;doi=10.1007%2fs11263-006-8525-1&amp;partnerID=40&amp;md5=172d4e56841db3e099e8fa4fc5b0486a</t>
  </si>
  <si>
    <t>https://www.scopus.com/inward/record.uri?eid=2-s2.0-78649901133&amp;doi=10.1109%2fICIP.2006.312673&amp;partnerID=40&amp;md5=5a62197a5901675517303dfc47daea8a</t>
  </si>
  <si>
    <t>https://www.scopus.com/inward/record.uri?eid=2-s2.0-34247354622&amp;doi=10.1145%2f1168987.1169001&amp;partnerID=40&amp;md5=96607911d54264b6a580a753f9f655df</t>
  </si>
  <si>
    <t>https://www.scopus.com/inward/record.uri?eid=2-s2.0-34047126385&amp;doi=10.1109%2fIEMBS.2006.260280&amp;partnerID=40&amp;md5=ae27507431a163c6f17940c3ff4ab221</t>
  </si>
  <si>
    <t>https://www.scopus.com/inward/record.uri?eid=2-s2.0-33749616166&amp;partnerID=40&amp;md5=cbdbd57c0e6b3e751ceb78e67490a6c7</t>
  </si>
  <si>
    <t>https://www.scopus.com/inward/record.uri?eid=2-s2.0-33845668964&amp;doi=10.1109%2fTVCG.2006.152&amp;partnerID=40&amp;md5=c58e813266fab4cd9fd3d7413d04d51f</t>
  </si>
  <si>
    <t>https://www.scopus.com/inward/record.uri?eid=2-s2.0-84861052975&amp;partnerID=40&amp;md5=2c1b6a0f5a47ff3ef29303507faf2b31</t>
  </si>
  <si>
    <t>https://www.scopus.com/inward/record.uri?eid=2-s2.0-33846174302&amp;doi=10.1109%2fROBOT.2005.1570548&amp;partnerID=40&amp;md5=24707843b86d5f882e033590455fc974</t>
  </si>
  <si>
    <t>https://www.scopus.com/inward/record.uri?eid=2-s2.0-85047657026&amp;partnerID=40&amp;md5=246a71df3f6d3acb8ce1d6815ba03762</t>
  </si>
  <si>
    <t>https://www.scopus.com/inward/record.uri?eid=2-s2.0-34250636257&amp;doi=10.1109%2fIROS.2005.1545562&amp;partnerID=40&amp;md5=fd879d258c4b25c710cd938a69315377</t>
  </si>
  <si>
    <t>https://www.scopus.com/inward/record.uri?eid=2-s2.0-8844244111&amp;doi=10.1117%2f12.541994&amp;partnerID=40&amp;md5=db3f4683368c057fa0e31bd09aa28fed</t>
  </si>
  <si>
    <t>https://www.scopus.com/inward/record.uri?eid=2-s2.0-8844267614&amp;doi=10.1117%2f12.527092&amp;partnerID=40&amp;md5=4c97d8575cb18ae77498d22ec38c123b</t>
  </si>
  <si>
    <t>https://www.scopus.com/inward/record.uri?eid=2-s2.0-11144314229&amp;partnerID=40&amp;md5=0999cbdde8a9d690df1b2743c03fe62c</t>
  </si>
  <si>
    <t>https://www.scopus.com/inward/record.uri?eid=2-s2.0-1942518758&amp;doi=10.1117%2f12.505320&amp;partnerID=40&amp;md5=e79a715d53c8ff09fdf8c8fe24b3fa26</t>
  </si>
  <si>
    <t>https://www.scopus.com/inward/record.uri?eid=2-s2.0-7544223710&amp;doi=10.1016%2fj.cag.2004.08.006&amp;partnerID=40&amp;md5=e78f5f96f2713acd4ad364be5f711aa2</t>
  </si>
  <si>
    <t>https://www.scopus.com/inward/record.uri?eid=2-s2.0-18744365505&amp;doi=10.1145%2f964482.964500&amp;partnerID=40&amp;md5=1689a4fb9c8dad5aac60e42cf084bdbb</t>
  </si>
  <si>
    <t>https://www.scopus.com/inward/record.uri?eid=2-s2.0-0345603586&amp;partnerID=40&amp;md5=576b76de20d08b4f5b4b266c033bf556</t>
  </si>
  <si>
    <t>https://www.scopus.com/inward/record.uri?eid=2-s2.0-0041426740&amp;doi=10.1023%2fA%3a1024754314969&amp;partnerID=40&amp;md5=211e3d655895fea77b2dc2b59ee1f7bf</t>
  </si>
  <si>
    <t>https://www.scopus.com/inward/record.uri?eid=2-s2.0-84969581297&amp;doi=10.1109%2fHICSS.2003.1174300&amp;partnerID=40&amp;md5=1647e2adf8ddacc3ce8926678305066b</t>
  </si>
  <si>
    <t>https://www.scopus.com/inward/record.uri?eid=2-s2.0-23044466525&amp;doi=10.1007%2f978-3-540-44972-0_17&amp;partnerID=40&amp;md5=49630154d382b787e6bf131ce10192d3</t>
  </si>
  <si>
    <t>https://www.scopus.com/inward/record.uri?eid=2-s2.0-0344551927&amp;doi=10.1109%2ficcv.2003.1238340&amp;partnerID=40&amp;md5=2d44a0bc9036fef5672dc04e4b676fac</t>
  </si>
  <si>
    <t>https://www.scopus.com/inward/record.uri?eid=2-s2.0-0242543441&amp;doi=10.1007%2f978-3-540-40014-1_2&amp;partnerID=40&amp;md5=ceee5bda45b8c7e68c5cd22141959d63</t>
  </si>
  <si>
    <t>https://www.scopus.com/inward/record.uri?eid=2-s2.0-0037241941&amp;doi=10.1016%2fS0925-2312%2801%2900711-1&amp;partnerID=40&amp;md5=5c15db6bf1d896197a2ee6e6dc661be6</t>
  </si>
  <si>
    <t>https://www.scopus.com/inward/record.uri?eid=2-s2.0-0036755231&amp;doi=10.1016%2fS0893-6080%2802%2900065-5&amp;partnerID=40&amp;md5=bccf514849d6e22c33ccf476a19b77bd</t>
  </si>
  <si>
    <t>https://www.scopus.com/inward/record.uri?eid=2-s2.0-0036663715&amp;doi=10.1006%2fijhc.2002.1012&amp;partnerID=40&amp;md5=dc0055f17b984dc6da2b1dd42aa6ca24</t>
  </si>
  <si>
    <t>https://www.scopus.com/inward/record.uri?eid=2-s2.0-0036453606&amp;partnerID=40&amp;md5=8ce7d4dd2271c38d38188e10c802bf75</t>
  </si>
  <si>
    <t>https://www.scopus.com/inward/record.uri?eid=2-s2.0-0032684959&amp;doi=10.1145%2f302979.303131&amp;partnerID=40&amp;md5=cff6c3d210a8dbef58ae68d99575ec54</t>
  </si>
  <si>
    <t>https://www.scopus.com/inward/record.uri?eid=2-s2.0-0032668664&amp;doi=10.1145%2f302979.303065&amp;partnerID=40&amp;md5=cef41e5a5bfbcbac2aa8172696b28752</t>
  </si>
  <si>
    <t>https://www.scopus.com/inward/record.uri?eid=2-s2.0-0032225501&amp;doi=10.1117%2f12.307180&amp;partnerID=40&amp;md5=fcf8e39a75065c5a6c744e74d134ee56</t>
  </si>
  <si>
    <t>https://www.scopus.com/inward/record.uri?eid=2-s2.0-0031937541&amp;doi=10.1016%2fS0169-2607%2897%2900048-5&amp;partnerID=40&amp;md5=0e013a970039ba9b01b420140ee5795d</t>
  </si>
  <si>
    <t>https://www.scopus.com/inward/record.uri?eid=2-s2.0-0009642644&amp;doi=10.1117%2f12.274485&amp;partnerID=40&amp;md5=02da64e610f4dfa3981195dd67a514a5</t>
  </si>
  <si>
    <t>https://www.scopus.com/inward/record.uri?eid=2-s2.0-0031297165&amp;doi=10.1068%2fp261159&amp;partnerID=40&amp;md5=993382ab9a0acb9e8a1008751dbcef90</t>
  </si>
  <si>
    <t>https://www.scopus.com/inward/record.uri?eid=2-s2.0-0031104632&amp;doi=10.1007%2fBF02534145&amp;partnerID=40&amp;md5=0ccce9552756cef3683d1ef5eceb1e56</t>
  </si>
  <si>
    <t>https://www.scopus.com/inward/record.uri?eid=2-s2.0-77957043059&amp;doi=10.1016%2fS0926-907X%2805%2980026-1&amp;partnerID=40&amp;md5=a354c1d93308ed09150d79999480baeb</t>
  </si>
  <si>
    <t>https://www.scopus.com/inward/record.uri?eid=2-s2.0-0029450710&amp;doi=10.1068%2fp241265&amp;partnerID=40&amp;md5=d7679264c829092fafd35c2f3da9fd20</t>
  </si>
  <si>
    <t>https://www.scopus.com/inward/record.uri?eid=2-s2.0-85056012954&amp;doi=10.1007%2fBF00197605&amp;partnerID=40&amp;md5=e3858176c4bf6924592537bb01d5fda8</t>
  </si>
  <si>
    <t>https://www.scopus.com/inward/record.uri?eid=2-s2.0-2342491096&amp;doi=10.1016%2fB978-0-444-81808-9.50019-6&amp;partnerID=40&amp;md5=58d424c89d6982b1c0171b9f6feeb066</t>
  </si>
  <si>
    <t>https://www.scopus.com/inward/record.uri?eid=2-s2.0-0027813057&amp;partnerID=40&amp;md5=ee4f762e6553abd94c7e8078ea93093f</t>
  </si>
  <si>
    <t>https://www.scopus.com/inward/record.uri?eid=2-s2.0-0027627309&amp;doi=10.1016%2f0169-2607%2893%2990056-Q&amp;partnerID=40&amp;md5=92047c009d1467b43f5502ee0b35872f</t>
  </si>
  <si>
    <t>https://www.scopus.com/inward/record.uri?eid=2-s2.0-0026387525&amp;partnerID=40&amp;md5=45ded0ad504759a848dac646f2150921</t>
  </si>
  <si>
    <t>https://www.scopus.com/inward/record.uri?eid=2-s2.0-0026294425&amp;partnerID=40&amp;md5=ecc0eca40e1df0584397c3e15b7fd86f</t>
  </si>
  <si>
    <t>https://www.scopus.com/inward/record.uri?eid=2-s2.0-84862117324&amp;doi=10.1007%2f3-540-54029-6_221&amp;partnerID=40&amp;md5=4cd04acecb97cac66384ce19fb11d59d</t>
  </si>
  <si>
    <t>https://www.scopus.com/inward/record.uri?eid=2-s2.0-0026105924&amp;doi=10.1016%2f0004-3702%2891%2990080-4&amp;partnerID=40&amp;md5=1ce306161b551f1f0859bfc213e5e04a</t>
  </si>
  <si>
    <t>https://www.scopus.com/inward/record.uri?eid=2-s2.0-0026085614&amp;doi=10.1016%2f0010-4825%2891%2990034-7&amp;partnerID=40&amp;md5=1a6cb01d7e28cc026e766614c35ab729</t>
  </si>
  <si>
    <t>https://www.scopus.com/inward/record.uri?eid=2-s2.0-0025961469&amp;doi=10.1007%2fBF02446297&amp;partnerID=40&amp;md5=8678d1e366a6fd208a5562a1dcabb930</t>
  </si>
  <si>
    <t>https://www.scopus.com/inward/record.uri?eid=2-s2.0-0025567498&amp;partnerID=40&amp;md5=255b2680b3fe7beb864b4da368302a50</t>
  </si>
  <si>
    <t>https://www.scopus.com/inward/record.uri?eid=2-s2.0-0025543449&amp;partnerID=40&amp;md5=deda34724c64ed323990e8ff205c68d9</t>
  </si>
  <si>
    <t>https://www.scopus.com/inward/record.uri?eid=2-s2.0-0025542777&amp;partnerID=40&amp;md5=11203eca49a8de436eca0d64f71a5658</t>
  </si>
  <si>
    <t>https://www.scopus.com/inward/record.uri?eid=2-s2.0-0024846851&amp;doi=10.1117%2f12.969997&amp;partnerID=40&amp;md5=953a1a9335a9a852e4e37408fd5b74ad</t>
  </si>
  <si>
    <t>https://www.scopus.com/inward/record.uri?eid=2-s2.0-0023865457&amp;doi=10.1016%2f0169-2607%2888%2990074-0&amp;partnerID=40&amp;md5=0beea847b152f084fe9fe3623cd28543</t>
  </si>
  <si>
    <t>https://www.scopus.com/inward/record.uri?eid=2-s2.0-0017153231&amp;doi=10.1007%2fBF00344150&amp;partnerID=40&amp;md5=fa7a9a8d749c9df1f14bc9c0438d5fbc</t>
  </si>
  <si>
    <t>Category</t>
  </si>
  <si>
    <t>Relevance (re-assessment based on the revised RQ)</t>
  </si>
  <si>
    <t>Research method</t>
  </si>
  <si>
    <t>SD activity</t>
  </si>
  <si>
    <t>Stimuli no.</t>
  </si>
  <si>
    <t>Expertise</t>
  </si>
  <si>
    <t>Trials</t>
  </si>
  <si>
    <t>ET brand/model</t>
  </si>
  <si>
    <t>Data collection methods (other than ET, including warm up or pilot experiments)</t>
  </si>
  <si>
    <t>Experiment envs</t>
  </si>
  <si>
    <t>Mixed (retrospective interview)</t>
  </si>
  <si>
    <t>code comprehension</t>
  </si>
  <si>
    <t>Mixed (post-test interviews)</t>
  </si>
  <si>
    <t>code review</t>
  </si>
  <si>
    <t>students majoring in computer science</t>
  </si>
  <si>
    <t>Quantitative</t>
  </si>
  <si>
    <t>debugging</t>
  </si>
  <si>
    <t>2nd-4th years students who had taken fundamental programming course</t>
  </si>
  <si>
    <t>students, good vs. above average, "The study involved 42 test subjects (12 woman and 30 man) between the ages of18 and 22 (M= 19.8,SD= 1.74) who were not on medication and declared themselvescompletely healthy, with no psychiatric or neurological disorders and with no difficultiesin reading or learning in the past and during the test and who applied for the test on avoluntary basis.  Based on the results of the programming subject, those with similarlygood, better-than-average programming skills were selected and knew the tools used inthe stud"</t>
  </si>
  <si>
    <t xml:space="preserve">novice (students) and experienced (professionals) </t>
  </si>
  <si>
    <t>code comprehension, polyglot programming</t>
  </si>
  <si>
    <t>novice vs. professional, "In  total  31  participants,  15  non-professionals  and  16  pro-fessionals,  were  recruited  for  this  study. "</t>
  </si>
  <si>
    <t>error finding</t>
  </si>
  <si>
    <t>students, first-year UG</t>
  </si>
  <si>
    <t>changed to N bc it use descriptive and visual slides as stimuli rather than code</t>
  </si>
  <si>
    <t>students, freshmen with no programming course</t>
  </si>
  <si>
    <t>Mixed (semi-structured interviews)</t>
  </si>
  <si>
    <t>students</t>
  </si>
  <si>
    <t>professionals in the industry and computer science students</t>
  </si>
  <si>
    <t>UG</t>
  </si>
  <si>
    <t>changed to N, as there is no human participant involced in their experiment, it is solely for tool performance evaluation</t>
  </si>
  <si>
    <t>n/a</t>
  </si>
  <si>
    <t>UG in computing programmes</t>
  </si>
  <si>
    <t>students and professional</t>
  </si>
  <si>
    <t>code review, code comprehension, data structure manipulation</t>
  </si>
  <si>
    <t>UG and graduate students with certain GPA (as an indicator for expertise)</t>
  </si>
  <si>
    <t>"we focus on gaze transitions during debugging
to model error resolution processes. "</t>
  </si>
  <si>
    <t>not reported</t>
  </si>
  <si>
    <t>not mentioned</t>
  </si>
  <si>
    <t xml:space="preserve">Tobii 4C Eye Tracker </t>
  </si>
  <si>
    <t>code editor (self-developed)</t>
  </si>
  <si>
    <t>"This paper proposes a new tool (iReview) that evaluates the code review quality using biometric measures gathered from code reviewers (often called Biofeedback)"
"Biometric measures such as Heart Rate Variability (HRV) and eye movement dynamics are used to assess the reviewer's comprehension of the code under review. iReview evaluates the quality of each review globally and indicates the code regions that have not been well-reviewed, explaining why those code regions should be reviewed again. "</t>
  </si>
  <si>
    <t>4 (short programs)</t>
  </si>
  <si>
    <t>Tobii 4c eye tracker</t>
  </si>
  <si>
    <t>ECG sensor for HRV (heart rate variability)
"the mental workload is assessed through HRV extracted from the ECG signal gathered by Plux ECG sensors."</t>
  </si>
  <si>
    <t>Github + iReview</t>
  </si>
  <si>
    <t>"RQ1 Do developers prefer source code following code read-ability rules?
RQ2 What is the distribution of eye movements on the code snippets following and not following rules and how does this align with their preference?"</t>
  </si>
  <si>
    <t>code reading</t>
  </si>
  <si>
    <t>4 (2 paired Java methods)</t>
  </si>
  <si>
    <t xml:space="preserve">Tobii X60 eye tracker running at 60Hz </t>
  </si>
  <si>
    <t>Logs and/or self-reported data (questions)
"The prompt assigned to them was to analyze the code and choose which method they thought was more readable with an optional comment justifying their choice." "The responses were collected via a Google form after they were done analyzing the code snippets."</t>
  </si>
  <si>
    <t>"Based on defined the regions of interest (ROIs), this studyused eye movement indicators to discussthe difference in visual attention between various ROIs during the program debugging task."</t>
  </si>
  <si>
    <t>hybrid, ET + questions</t>
  </si>
  <si>
    <t xml:space="preserve"> “VR eye-tracker”, self-made</t>
  </si>
  <si>
    <t>GEFT and questions
"Based on the objectives of this study, two instruments were used to proceed with the experiment: GEFT and VR eye-tracker."
"The GEFT used in this study was proposed byWitkin et al. [59] to measure learners’ cognitive styles. This scale divides participants into FD and FI types. The GEFT is a speed and accuracy test, with a total of 8 simple pictures and 18 complex figures. "
"In addition to using the built-in eye-tracker to record the eye movement data, the participant needed to use the handheld controller to operate the experiment and choose the answers to the questions."</t>
  </si>
  <si>
    <t>self-made VR equipment with eye tracking function,
"The Unity 3D development tool was used to create three VR programs for provision to participants in this study: iterative structures, recursive call structures, and function call structures."</t>
  </si>
  <si>
    <t>"RQ1: Is there a difference between the number of times high and low performers visit the problem statement?
RQ2: Is there a difference between the time high and low performers spend on the problem statements?"
"This research aims to understand the comprehension strategies and the duration that individuals of varying performance take to attempt the programming questions. "
"The stimuli contained questions that the participants were familiar with having studied the same programs before the experiment was conducted to evaluate whether their prior knowledge influences their comprehension strategies."</t>
  </si>
  <si>
    <t>program comprehension, algorithmic problems</t>
  </si>
  <si>
    <t>6 (2 types, iteration vs. selection, each type has 3 levels of difficulty, easy/medium/hard)</t>
  </si>
  <si>
    <t>"first-year computer science undergraduate students from a university in the Southeast Asia were recruited
for this study who had normal or corrected to normal vision."</t>
  </si>
  <si>
    <t>"Tobii X2-30C was used to
collect the eye-gaze data"</t>
  </si>
  <si>
    <t>"R1: What are the differences in EEG activities during program comprehension between high- and low-performing participants?
1.What differences exist for different types of program constructs?
2. What differences exist with regard to more complex, difficult programming functions, tasks?
The second research question addresses implications derived based on the cognitive meanings of the EEG activities, and appears as follows:
R2: What do the EEG activities during program comprehension processes tell us about the cognitive factors that might affect program comprehension?
The first hypothesis is based on the previous findings arguing that high-performance programmers have been shown to display higher performance with regard to working memory needed for mental calculations as well as better cue-based search strategies required for programming comprehension [9], [22].
H1.1: High-performance participants are expected to have stronger theta wave power than low-performance participants.
Because program comprehension tasks require more attention resources leading to higher comprehension and performance, our second hypothesis is as follows:
H1.2: High-performance participants will have stronger lower alpha power waves than low-performance participants.
Because high-performance programmers master programming knowledge compilation, which requires frequent interaction between the working and the semantic memory, our third hypothesis is as follows:
H1.3: High-performance participants have a stronger upper alpha power waves than low-performance participants.
With more complex programming constructs or different programming functions, participants would need higher cognitive abilities: thus, the differences in EEG activities should be more obvious. This lead to the formulation of our 4th hypothesis:
H1.4: The difference in EEG activities between high- and the low-performance participants should be more obvious when involving complex constructs or more difficult programming functions."</t>
  </si>
  <si>
    <t>program comprehension</t>
  </si>
  <si>
    <t>2 programs (3 program constructs each), condition, iteration vs recursion</t>
  </si>
  <si>
    <t>"undergraduate students majoring in Computer Science" 
"All the participants had received at least one year of education in C programming."</t>
  </si>
  <si>
    <t>"Tobii X120 eye tracker with a sampling rate of 120 Hz"</t>
  </si>
  <si>
    <t>Electroencephalogram(EEG),
"recording and comparing electroencephalogram (EEG) activities in different frequency bands and the eye movements of the participants with high or low programming abilities."
"After completing each experimental problem, the participants completed a questionnaire on how they comprehended the programs (the goal, logic, and output), and attended an interview to reflect their perceptions and experiences. The participants were then informed that the questionnaire should be completed based on their understanding of the programs during the experiment."</t>
  </si>
  <si>
    <t>not reported, assume it Tobii Lab software given the equipment</t>
  </si>
  <si>
    <t>N, redundant</t>
  </si>
  <si>
    <t>RQ1.How do the identities of code reviewers and authors changeor bias the code review process?RQ2.Can we classify the gender identities of code reviewers basedon patterns of brain activity?
RQ3.Can we differentiate the gender identities of code reviewersbased on their visual attention patterns?RQ4.How do self-reports of the role of identity in code reviewalign with reality?</t>
  </si>
  <si>
    <t>hybrid</t>
  </si>
  <si>
    <t>17 (15 code review tasks + 2 dummy stimuli); 
code, comments and profile in pull request</t>
  </si>
  <si>
    <t>UG and graduate students, " Similarly,many of our participants are undergraduates. We mitigate this byincluding a large proportion (30%) of graduate students, and notethat, as evaluating the impact of expertise is not the goal of thisstudy, using students as participants is more acceptable"
"Each participant was also required to complete a pre-scansurvey to assess minimum coding competence."
"We also administered ashort programming quiz to assess basic C/C++ programming skills.Participants could only proceed with the study if they answered allthe questions in the programming quiz correctly."</t>
  </si>
  <si>
    <t>"an MRI-compatible AvotecRE-5701 eye tracke"</t>
  </si>
  <si>
    <t>"behavioral data, fMRI scandata, eye-tracking data, and survey data"</t>
  </si>
  <si>
    <t>Github</t>
  </si>
  <si>
    <t xml:space="preserve">RQ1: To what extent do atoms of confusion affect task completion time?
RQ2: To what extent do atoms of confusion affect task accuracy? 
RQ3: To what extent do atoms of confusion affect the focus of
attention?
</t>
  </si>
  <si>
    <t>quantitive</t>
  </si>
  <si>
    <t>6 (3 vs 3 with atoms), 
all &lt; 30 LoC</t>
  </si>
  <si>
    <t>9 undergraduates, 17 masters, and 4 Ph. D. a</t>
  </si>
  <si>
    <t>Not reported</t>
  </si>
  <si>
    <t>"Latin Squares randomization" for assigning participants randomly</t>
  </si>
  <si>
    <t>self developed web application</t>
  </si>
  <si>
    <t>"What is the influence of the visual presentation of code on beginning programmers’ reading behavior
and comprehension?"</t>
  </si>
  <si>
    <t>2 (class Student vs class Vehicle), within-subject design (block highlighting vs sytax highlighting; block vs no highlighting)
"consisting of 40 and 32 lines, respectively"</t>
  </si>
  <si>
    <t>"Participants were recruited
on the basis of their attendance of an introductory course on app
development, which was taught in Java.  Their experience with Java
programming was generally about two months. Two participants
had slightly more programming experience (with C or Python)
obtained in a prior introductory course."</t>
  </si>
  <si>
    <t>Tobii t60 XL eye tracker
"A sampling rate of
60hz was used"</t>
  </si>
  <si>
    <t>"Pilots were conducted to test different variations of the material. A font size of approximately 13pt and a line spacing slightly
larger than the default proved the best, striking a balance between
fitting enough code on the screen, allowing for readability without
participants leaning forward and maintaining sufficient accuracy."
"Control and validation. Existing research on eye tracking of computer programs has mentioned the importance of a control condition that makes use of regular text [12]. To discover whether
participants’ reading differences can actually be attributed to the
formatting or presentation of the code, we needed to know what
their general reading behaviour was like. If a participant’s reading
of natural text differed substantially from the other participants
and general way people read, their source code reading behaviour
might not be representative either. To this end, the instructional
elements of the study were presented as text that participants need
to read before proceeding to the segments of code. This text was formatted as natural text regularly is and served as a control. Reading
behaviour was captured when it was shown, allowing for comparison between a participant’s natural text reading and source code
reading behaviour."
"Code Explaining answers."
"Alternatively, the Stimulated Retrospective Think Aloud approach
has been used in similar research [12], and has demonstrated to be
of high validity, even when it concerns more complex tasks [16].
Instead of only capturing participants’ reading behaviour, studies
use the captured gaze events overlaid on the source code material to
aid recollection. Participants then verbalize the thought processes
they had during performance of the task [16]."
"Finally, performance on code tracing or explaining tasks can be
viewed as indicators of the quality of the comprehension process."
"Interview. Finally, the participants were asked for their opinion
on the block highlighting variant. This was done using a short,
semi-structured interview. Participants were presented with the
block highlighted source code segment they had seen during the
experiment once again, and asked to point out things they like
or dislike about it. These sessions were short, lasting a about five
minutes. Typical questions were: What do you like or dislike about
the presentation? What benefits do you see of this presentation?
Are there things you would change or suggest to improve? Would
you use this presentation in a programming environment?"</t>
  </si>
  <si>
    <t>Tobii Studio 2.3.2</t>
  </si>
  <si>
    <t>"an exploratory studyto investigate how developers trust and review source code on alarge open-source project."
"RQ1.How well do participants’ self-reports regarding the role ofpatches’ provenance align with our recorded data?
RQ2.How does a patch’s provenance impact the participants’performance while reviewing the code?
RQ3.How does the provenance of a patch impact the participants’code review behavior while reviewing the code?"</t>
  </si>
  <si>
    <t>code review (6 tasks)</t>
  </si>
  <si>
    <t>"Each patch consists of code samples rangingfrom 8 to 76 (Mean: 11 and SD: 13) lines of code and between 3 and41 (Mean: 26 and SD: 23) repaired lines."</t>
  </si>
  <si>
    <t>5 UG, 5 MS &amp; PhD
"Participantsreported an average of 4.5 years (SD = 0.5) of programming expe-rience."</t>
  </si>
  <si>
    <t>Tobii Pro X3-120 eye-tracker
"which can locate eye-gaze data in a code document at a gran-ularity of a single line of 10pt text"</t>
  </si>
  <si>
    <t>"we use subjective Likert-scale trust ratings,consisting of ve questions about the overall quality of the patches,the level of trust for critical tasks, the quality of the implementedfunctionality, patch readability, and patch coding style."
"Participantsalso completed a post-questionnaire. To mitigate the stereotypethreat [33], we asked questions about coding knowledge and expe-rience at the end of the study. In particular, women and underrep-resented minorities experience the negative stereotype that theyhave weaker abilities more strongly than others"</t>
  </si>
  <si>
    <t>iFreeChart, Eplicse, iTrace
"We choose jFreeChart as the specimen system in this experiment.jFreeChart is a large open-source Java project that allows users todraw and display charts in their applications. We use version 1.1.0,released in 2015, which involves about 300 KLOC and about 94,000Java classes. "
"To support scrolling, switchingbetween les, and editing les, we installed and used the iTrace0.0.1A plugin [32], which gathers all necessary measurements whileallowing participants to interact with source code and other arti-facts naturally. We subjected the recorded raw data to an iTracelter to generate xation data."</t>
  </si>
  <si>
    <t>" In this paper, we pro-pose an analysis scheme to interpret the measured line-level eyemovement in an error-finding test of C language."</t>
  </si>
  <si>
    <t>code comprehension (error finding)</t>
  </si>
  <si>
    <t>short program that contains the Bubble sorting algorythm
(49 LoC that 20 LoC are algorythm)</t>
  </si>
  <si>
    <t>UG, "We recruited and selected 19 undergraduates from our university.They are the first-year undergraduate students who are studyingthe course of C language programming. All the students knowabout the background knowledge to solve these questions, includ-ing C function, C array and other C basic grammar, "</t>
  </si>
  <si>
    <t>Tobii, "Each computer was equipped with a Tobii eye tracker, which hasthe sampling frequency of 60Hz"</t>
  </si>
  <si>
    <t>mouse clicks on checkbox for marking task completion or milestones</t>
  </si>
  <si>
    <t>self-developed web pages</t>
  </si>
  <si>
    <t>"RQ1: Were the test subjects able to determine the results of the   query   syntax-based   queries   faster   and   more   accurately   than   that   of   the   method   syntax-based   queries? 
RQ2: Fixation durations are longer on average in case of the method syntax-based LINQ queries than for the query syntax-based ones? 
RQ3: The amount of fixation is more on average in case of the method syntax-based LINQ queries than in case of the query syntax-based ones?
RQ4:  The  average  saccade  duration  is  less  in  case  of  the  method  syntax-based  LINQ  queries  than  for  query  syntax-based ones? 
RQ5: The average saccade distance is smaller in case of the method  syntax-based  LINQ  queries  than  for  query  syntax-based ones?"</t>
  </si>
  <si>
    <t>queries (10 stimuli)</t>
  </si>
  <si>
    <t>university students, 
"the  previous  compliance  of  two  programming-related  subjects  was a criterion, as essential knowledge for the examination tasks is transferred within the framework of these subjects."</t>
  </si>
  <si>
    <t xml:space="preserve">GP3 eye-tracker </t>
  </si>
  <si>
    <t>none other than ET</t>
  </si>
  <si>
    <t>The examination algorithms and the related test questions were displayed in the Visual Studio development environment</t>
  </si>
  <si>
    <t>5 debugging task presented as part of the main method in the “Person” class</t>
  </si>
  <si>
    <t>"Participants were recruited from all study years ofthe computer science major of our University via an e-mailing list. We specifically did not recruit participants intheir 1styear, since they had not taken an object-oriented programming (OOP) course yet"</t>
  </si>
  <si>
    <t>Logitech web camera</t>
  </si>
  <si>
    <t>"Empatica E4 wristband and a Logitech web camera"
"Before the actual study commenced, the participants were asked to complete 3 smalldebugging assignments (easy, medium, difficult) within 20 minutes. This pre-test was intended for assessing thedebugging expertise of the participants."</t>
  </si>
  <si>
    <t>Eclipse IDE</t>
  </si>
  <si>
    <t>"We  envisionto  create  a  tool  for  visualizing  pupil  dilation  linked  to  sourcecode  artifacts  that  can  help  to  better  understand  the  cognitiveprocesses  of  a  developer  during  code  comprehension  tasks  interms  of  cognitive  load."</t>
  </si>
  <si>
    <t>5 CC tasks, draw different shapes (circle etc.)
"Each subject was asked to work on five tasks:one warm-up task and four tasks which were measured (i.e.,two easy and two difficult ones)"</t>
  </si>
  <si>
    <t>Tobii 300X eyetracker with sampling rate of 300H</t>
  </si>
  <si>
    <t>questionnaire on programming knowledge for screening</t>
  </si>
  <si>
    <t>"does the latency for real time data collection make it infeasible to map eye   gaze   to   semantic   elements   at   high-speed   tracking   frequencies? "</t>
  </si>
  <si>
    <t>1 long program</t>
  </si>
  <si>
    <t>Tobii Pro X3-120 (120 hz), Tobii  Tx300 (300 hz), Gazepoint GP3-HD (60 hz &amp; 120 hz)</t>
  </si>
  <si>
    <t>Eclipse IDE &amp; Visual Studio</t>
  </si>
  <si>
    <t>"Research Question 1 concerned a between-subjects comparison of novices’ andexperts’ natural debugging behavior, whereas Research Question 2 concerned a within-subject comparison of experts’ natural and didactic behavior"</t>
  </si>
  <si>
    <t>3 code snippets (43, 38, 39 LoC)</t>
  </si>
  <si>
    <t>professional programmers vs. university students 
"All experts were employed asprofessional programmers and all novices were university students who had just partici-pated in a programming introductory course"</t>
  </si>
  <si>
    <t>SMI 250 RED (also MI RED-m), "Eye movements of both groups were recorded binocularlyat 250 Hz using an SMI 250 RED (also MI RED-m) infrared remote mobile eye tracker(SensoMotoric Instruments GmbH) with a forehead rest"</t>
  </si>
  <si>
    <t>"For the mouse click data, the time to firstuse of the run button (H5) and the total use of the run button (H6) were determined. "; demographic questionnaire &amp; pilot trials</t>
  </si>
  <si>
    <t>Spyder 4.0, the standard Python programming IDE; "SMI Experiment Center software (version 3.7; SensoMotoricInstruments GmbH, Teltow, Germany)"</t>
  </si>
  <si>
    <t>"For  the  initial  code  overview  phase,  we  investigate  therelationship  between  the  student’s  initial  browsing  orscanning  action  and  his  final  correction  score  in  thecontext  of  error-finding  test.  We  find  the  time  of  first-time clicking, rather than that of first-time browsing, hasa high correlation to the test score.•For  the  subsequent  phase,  we  develop  a  new  metricdescribing  the  proportion  that  the  student’s  gaze  pathconforms to the program execution sequence. Experimentresults show that, the combination of metrics can interpretthe students’ detailed behavior"</t>
  </si>
  <si>
    <t>1 short program displayed in a two-page manner, 48 LoC in total</t>
  </si>
  <si>
    <t>UG, "We  recruited  and  selected  15  postgraduate  students  in  ouruniversity.  They  were  first-year  undergraduate  students  whowere  studying  the  course  of  “C  programming”."</t>
  </si>
  <si>
    <t>Tobii  eye  tracker (model not reported)</t>
  </si>
  <si>
    <t>"A  web-based  error-finding test system was developed."</t>
  </si>
  <si>
    <t>"RQ1:Can we resolve the contradicting results of Busjahn et al. andPeachock et al. regarding whether more experienced program-mers read source code less linear than novice programmers?
RQ2:Does the comprehension strategy, that is, bottom-up andtop-down comprehension, affect linearity of reading order?
RQ3:Does the linearity of source code affect programmers’ linear-ity of reading order?"</t>
  </si>
  <si>
    <t>program/code comprehension</t>
  </si>
  <si>
    <t>10 code snippets, 30 LoC</t>
  </si>
  <si>
    <t>UG who had foundenmental courses vs. master &amp; PhD students</t>
  </si>
  <si>
    <t>Tobii EyeX eye-tracker at 60 Hz</t>
  </si>
  <si>
    <t>N and repetitive</t>
  </si>
  <si>
    <t>RQ1:Can developers’ cognitive load be accurately associated with identifiers’ termsusing fNIRS and eye tracking devices? Why?
RQ2:Do inconsistencies in the source code lexicon cause a measurable increasein developers’ cognitive load during program comprehension?  Why?
RQ3:Do structural inconsistencies related to the readability of the source code causea measurable increase in developers’ cognitive load during program comprehension?Why?
RQ4:Do both structural and lexical inconsistencies combined cause a measurableincrease in developers’ cognitive load during program comprehension?  Why?
RQ5:Does the presence of inconsistencies in the source code lexicon affect the cogni-tive load of developers over an entire source code snippet or only over the identifiersthat are involved in the inconsistencies? Why?
RQ6:Is participant performance, in terms of success rate and task duration, affectedby the presence of lexical and structural inconsistencies?
RQ7:Does fixation duration significantly increase over identifiers containing lexicalinconsistencies? Why?
RQ8:Are self-reported measures consistent with cognitive load and fixation durationdata? Why?</t>
  </si>
  <si>
    <t>program comprehension and bug localisation</t>
  </si>
  <si>
    <t>4 code snippets, 30-40 LoC, 
"Each group is shown one comprehension task snippet and three bug localization code snippets."</t>
  </si>
  <si>
    <t>UG/master/phd, 8/2/5 respectively, major in CS</t>
  </si>
  <si>
    <t>EyeTribe, "We use the EyeTribe eye tracker (EyeTribe2018) throughout this experiment. The Eye-Tribe offers a sampling rate of 60 Hz and an accuracy of around 0.5–1 degrees of visualangle which translates to an average error of 0.5 to 1 cm on a screen (19–38 pixels)."</t>
  </si>
  <si>
    <t>fNIRS and self-reported questionnaire, and pilot study
"A pilot study is conducted with four participants so that every snippet/treatment combina-tion can be assessed. During the pilot study we make sure that bugs can be found within areasonable amount of time and that they are not too difficult or too simple. We also deter-mine if the experiment layout can be done within a reasonable amount of time (1 hour)and does not induce unneeded fatigue for the participants."</t>
  </si>
  <si>
    <t>Eclipse IDE and iTrace plugin</t>
  </si>
  <si>
    <t>Y, extensive analysis of a preexisting dataset</t>
  </si>
  <si>
    <t>"Do programmers withdyslexia have different linear and non-linear reading behaviourswhen reading code compared to programmers without dyslexia?"</t>
  </si>
  <si>
    <t>hybrid?</t>
  </si>
  <si>
    <t>3 on screen program, ~8-11 LoC</t>
  </si>
  <si>
    <t>Tobii X60 EyeTracker with a typical accuracy of 0.5 degrees and spatial resolutionof 0.2 degrees</t>
  </si>
  <si>
    <t>Q&amp;A and questionnaire, 
"For each program, the participant was asked to read the code andthen describe to the investigator the program’s purpose. In addition,participants completed a short profiling questionnaire, capturingdata such as preferred programming language, programming ex-perience and a self assessment of fatigue"</t>
  </si>
  <si>
    <t>"We  focused on  exploring  the  ways  that  students  comprehended  and  learned to  develop  secure  soware"</t>
  </si>
  <si>
    <t>secure coding</t>
  </si>
  <si>
    <t>3 programming options + 1 learning material</t>
  </si>
  <si>
    <t>UG and graduate, 33% pursue bachelor, 64% masters, 1% phd
"15  students  identified  as  a  trainee/entry  level  developer, 12  students  identified  as  a  junior  developer,  1  person  identified as  a  middle-level  developer,  and  1  person  identified  as  a  senior-level developer."</t>
  </si>
  <si>
    <t xml:space="preserve"> Tobii  Pro  X2-60  hardware </t>
  </si>
  <si>
    <t>multiple choice questions</t>
  </si>
  <si>
    <t xml:space="preserve"> Tobii  Pro Studio software</t>
  </si>
  <si>
    <t>N, subjects are kids</t>
  </si>
  <si>
    <t>N? psudocode</t>
  </si>
  <si>
    <t>"This study surveys expertise-related differences in experts’, advanced programmers’, and novices’eye movements during the review of eight short C++ code exam-ples, including correct and erroneous codes."</t>
  </si>
  <si>
    <t>8, 20-50 LoC
"The stimuli, eight pieces of source code with a length of approx-imately 20-50 lines"
"Two of them were correct, six codes were erroneous. Four codesincluded one error. Two codes included three errors. All errorsincluded were logical errors and are not obvious at a first glance.They require a more thorough understanding of the code. "</t>
  </si>
  <si>
    <t>"The novices were undergraduate studentsfrom computer science courses without professional experience.The advanced students already had a bachelor’s degree and had firstprofessional experiences. The experts were either PhD-studentsor professional programmers from different cooperating compa-nies. All of them had at least five years of professional expertise."</t>
  </si>
  <si>
    <t xml:space="preserve">Tobii Spectrum 600 </t>
  </si>
  <si>
    <t>"demographic background data, and retrospective verbalcomments on replays of their own eye movement recordings."</t>
  </si>
  <si>
    <t>Y but not a primary study</t>
  </si>
  <si>
    <t>"While backward eyemovement is natural under normal reading circumstances, thispaper focuses on intentional eye movement in the opposite directionof the usual pattern of reading while viewing blocks of code, andthe impact of the frequency of this on the comprehension of a code,which was confirmed. In examining the frequency of this readingbehaviour, there were significant differences in both overall fixationtimes and mean saccade lengths for the two levels of comprehensionof the code."</t>
  </si>
  <si>
    <t>an eye tracker (SMI:RED250mobile) at 250Hz</t>
  </si>
  <si>
    <t>N, not a primary study</t>
  </si>
  <si>
    <t>RQ1: Can the E-Z reader model of eye movement control onnatural text predict eye movement over source code?
RQ2: Is there an influence of token frequency on eye move-ment in source code</t>
  </si>
  <si>
    <t>3 for novices (2 psudocode and 1 Java), 6 for experts</t>
  </si>
  <si>
    <t>university students vs professionals in industry</t>
  </si>
  <si>
    <t>a SMI RED-m remote eye tracker thatsampled their eye movements at 120 Hz</t>
  </si>
  <si>
    <t>N, it's not about reading code</t>
  </si>
  <si>
    <t>N, visual language/diagram</t>
  </si>
  <si>
    <t>"The objective of our study was to
investigate the effect of learning hints on the outcome of
source code comprehension processes. Additionally, we
analyzed how learners use and perceive the source code
examples. "</t>
  </si>
  <si>
    <t>3 (covers hard/medium/easy, syntax/dynamic/plain highlighting)</t>
  </si>
  <si>
    <t>university students in CS</t>
  </si>
  <si>
    <t>interview, 
"After the participants did the comprehension tasks, we asked
them in the conclusive interview the question, among others,
if they can identify the source code examples. "</t>
  </si>
  <si>
    <t xml:space="preserve"> not reported</t>
  </si>
  <si>
    <t>RQ1: What insights can we derive from MMLA that can augment traditional LA with respect to LD in the context of CE?
RQ2: What implications can MMLA provides to advance the alignment between LA and LD in CE?</t>
  </si>
  <si>
    <t>8 (3 pre-test + 5 main tasks)</t>
  </si>
  <si>
    <t>university student majoring in CS,
"All participants had already taken a Java course where they were predominantly using Eclipse"</t>
  </si>
  <si>
    <t xml:space="preserve">Tobii X3-120 eye-tracking device at 120 Hz sampling rate and
using 5-point calibration. </t>
  </si>
  <si>
    <t>Physiological data from a wristband sensor, Video data, log data</t>
  </si>
  <si>
    <t>"The goal of this study was to examine how students developed their ability of logical analysis of program source code (reading and understanding) at the initial stage of learn-ing programming. The paper aims, in particular, to answer the following main research questions: (RQ1)●Are  there  significant  differences  in  the  behavioural,  subjective,  and  eye tracking factors when doing program comprehension tasks between the stages of the research?(RQ2)●Does the form of algorithm presentation (code vs. flowchart) significantly affect the performance of the task and the eye tracking parameters during the two stages of the research?(RQ3)●(a)  Does  the  selection  of  a  flowchart  signify  a  smaller  progress  in  the development of the ability to understand the code, and (b) What eye tracking mea-sures are sensitive to the development of students’ program comprehension?"</t>
  </si>
  <si>
    <t>beginner, first-year university students</t>
  </si>
  <si>
    <t>the iViewX Hi-Speed eye track-er manufactured by SensoMotoric Instrument (SMI)</t>
  </si>
  <si>
    <t>"After leaving the workstation, students filled in a short questionnaire" 
"During the first stage the students filled in a questionnaire which included questions about their demographic details (age, sex) and about their perceived level of skills and experi-ence in programming."
"they filled a short questionnaire with questions asking them about the problems they encountered during the analysis of the programs and about their perceived level of difficulty of the tasks. "</t>
  </si>
  <si>
    <t>The experiment was performed with the use of software called SMI Experiment Suite™ 360. The experiment scheme was designed using the SMI Experi-ment Center™ 3.4</t>
  </si>
  <si>
    <t>N, kids</t>
  </si>
  <si>
    <t>"what eye movement parametersare sensitive to intrinsic cognitive load that program comprehension imposes on astudent? "</t>
  </si>
  <si>
    <t>2 short but complete programs as different solutions to the same problem</t>
  </si>
  <si>
    <t>students in CS, "all students completed aC++ programming course and had previously learned the concepts that were employedin the tasks they were asked to perform"
"Most of the students considered their programming skills to be on a medium level(M = 2.80, SD = 0.7, Me = 3, Q1 = 2, Q3 = 3); the sample seems to be quitehomogeneous with respect to this feature."</t>
  </si>
  <si>
    <t>the iViewX Hi-Speed eyetracker manufactured by SensoMotoric Instrument (SMI)</t>
  </si>
  <si>
    <t>"Students were asked tofind errors in bothcoding tasks and provide an answer orally. "
"The subjects had unlimited time tofind the errors. In a short post-survey, study par-ticipants rated the difficulty level related to each task and their programming skills level(on a Likert scale from 1 (very easy/low) to 5 (very difficult/high))"</t>
  </si>
  <si>
    <t>The following SMI softwarewas used to prepare the experiment : Experiment Center</t>
  </si>
  <si>
    <t>N, teenagers 13-15</t>
  </si>
  <si>
    <t>N, secondary study</t>
  </si>
  <si>
    <t>"1. How do long-term affect and task related aspects predict the components of affect after the code-review task?
2. How does the presence of emotion influence commenting behavior,
i.e. typing on a keyboard and comment length?
3. How do nonverbal physiological signals predict components of affect after the code review task?"</t>
  </si>
  <si>
    <t>5 code review tasks</t>
  </si>
  <si>
    <t>professionals</t>
  </si>
  <si>
    <t>Tobii EyeX1 (60Hz, binocularly), Shimmer3
GSR+ electrodermal activity2 (EDA) sensor, and 195-point Microsoft
TouchMouse Ultimate</t>
  </si>
  <si>
    <t>"a set of preparatory questionnaires related to their experience with the
code review process in the company"
"Participants also reported their familiarity with the reviewed code, binned into three levels (low, medium, or high). Similarly, participants specified their work-related organizational hierarchy towards the author of the code under review (work seniority lower, equal, or higher). Finally, task difficulty was evaluated using using the NASA TLX instrument"
"we link the biometric signals to each code reviewer’s self-assessed affective state."</t>
  </si>
  <si>
    <t>CodeFlow</t>
  </si>
  <si>
    <t>"In this paper, we are motivated to pro- pose an assessing framework for programming comprehension and  debugging,  which  can  provide  quantified  eye  movement  measurement on given error-finding  tasks."</t>
  </si>
  <si>
    <t>1 page contains multiple errors</t>
  </si>
  <si>
    <t>university students</t>
  </si>
  <si>
    <t>Tobii Eye Tracker, sort of implied but the model was not specified</t>
  </si>
  <si>
    <t>"The  collected  raw  data  includes  eye movement  data,  event  response data, and the final submission result"</t>
  </si>
  <si>
    <t>self-developed web system
"A web-based on-line testing system is developed to collect the error-finding results. "</t>
  </si>
  <si>
    <t>N, no experiment, pure theorectical discussion</t>
  </si>
  <si>
    <t>Y? but very short, 0nly 2 pages, maybe should be excluded</t>
  </si>
  <si>
    <t>"Code reading is a prerequisite of program comprehension which is a fundamental task in software development. Strategies employed on code reading affect the programmer’s success rate of understanding tasks such as debugging. However, there is still limited knowledge about the code reading strategies used by students while performing bug finding task. In this paper, the author describes a summary of her research on novice programmer debugging skills using eye tracking data as a methodology."</t>
  </si>
  <si>
    <t>code reading in debugging</t>
  </si>
  <si>
    <t>“This  study  aims  to  develop  a  visual  attention  map  thatcan identify important components of source code in the top-down, goal-oriented manner. To do this, we used “code2vec”,a neural network model for classification of source code withan attention mechanism, to identify important components insource code. Also, we conducted preliminary gaze experimentsand  a  comparison  analysis  between  the  gaze  behavior  of  ahuman subject and the visual attention map generated with ourproposed  method. ”</t>
  </si>
  <si>
    <t>1, 21 LoC</t>
  </si>
  <si>
    <t>"using  Tobii  Pro  TX300  [12]  (Tobii  Technology,Sweden),  while  presenting  the  source  code  image  as  visual stimuli  We recorded the subject’s gaze points with the sampling rateof  120  Hz. "</t>
  </si>
  <si>
    <t>PsychoPy , "The  experimental  procedure  was  controlled  by PsychoPy "</t>
  </si>
  <si>
    <t>N, changed; excluded since no data analysis, pure experiment demo, and it's only 2-page long</t>
  </si>
  <si>
    <t>1, 33 LoC</t>
  </si>
  <si>
    <t>a GazePoint GP3 eye-tracker hardware unit was used</t>
  </si>
  <si>
    <t>Visual Studio 2017 Community development environment</t>
  </si>
  <si>
    <t>Y? psudo code</t>
  </si>
  <si>
    <t>"In  this  paper  a  program  source  code  debugging  process  is  examined  by  eye-tracking  method. "
"such  research  based  on  eye-tracking  is  introduced,  where  the  errors  hidden  into  an  algorithm  had  to  be  revealed  and  fixed,  while  the  path  of  the  testing  subjects'  look  were  continuously  monitored.  The  testing  subjects  had  to  execute  troubleshooting   and   fixing   in   a   programming   task,   where   certain  parameters  related  to  eye  movements  were  observed  and evaluated."</t>
  </si>
  <si>
    <t>1, 7 LoC (pseudo-code )</t>
  </si>
  <si>
    <t>university students, "The  precondition   to   applying   to   the   test   was   to   successfully   accomplish  the  Introduction  to  Programming  subject  because  the  student  could  get  the  knowledge  required  to  solve  the  task  at this fundamental subject."</t>
  </si>
  <si>
    <t>Gazepoint 3 (GP3) eye-tracker unit.</t>
  </si>
  <si>
    <t xml:space="preserve"> Microsoft   Visual   Studio   2017   Community  environment </t>
  </si>
  <si>
    <t>"This  paper  presents an experimental study designed to evaluate the possibility of  using  HRV  and  pupillography  together  with  eye  tracking  to  identify and annotate specific code lines (or even finer grain lexical tokens)  of  the  program  under  development  (or  under  inspection)with  information  on  the  cognitive  load  of  the  programmer  while  dealing with such lines of code. "</t>
  </si>
  <si>
    <t>3 (13 LoC vg 3; 42 LoC vg=3 and 6; 49 LoC vg=14))</t>
  </si>
  <si>
    <t>SMI  Senso  Motoric  Instruments  eye  tracker)</t>
  </si>
  <si>
    <t>Heart rate variability (HRV)  and  pupillography, survey
"6.Survey  1:  NASA-TLX1to  assess  the  subjective  mental  effort   perceived   by   each   participant   in   the   code   comprehension.7.Survey  2:  check  if  each  participant  understood  each  program  through  a  set  of  simples  questions  about  the  program goal and structure"</t>
  </si>
  <si>
    <t>N, algorythm and proposal</t>
  </si>
  <si>
    <t>Y, very relevant as it is about novel visualisation</t>
  </si>
  <si>
    <t>R1. Identify User Behavior According to Their Scanpath
R2. Interpret Distance in Both Intuitive and Meaningful Ways
R3. Support Deeper Analysis by Visualizing the Time Dimension of Scanning</t>
  </si>
  <si>
    <t>professional vs. novice
"Among the participants,12 are labeled professional (i.e., the participants 1-12), and10 are labeled novice (i.e., the participants 22-31)"</t>
  </si>
  <si>
    <t xml:space="preserve">Tobii X60eye tracker </t>
  </si>
  <si>
    <t>"There has been, however, limited eye-tracking research into learning areas that require the use of not only comprehension skills but also problem-solving strategies. Computer programming is such a learning area worthy of investigation. Therefore, this study was designed to apply eye-tracking technology to identify students' problems in understanding program code and their use of learning strategies to tackle those problems. "
"However, there  is still limited research about how to use eye-tracking technology to inform pedagogical practices of computer programming education. To fill the gap in the literature, it is therefore important to explore how  to  make  effective  use  of  eye-tracking  technology  to  better understand  and  enhance  computer  programming  education.  A feasible and understudied approach is to use eye tracker to identifystudents’ use of learning strategies in understanding program code."</t>
  </si>
  <si>
    <t>1, 10 LoC</t>
  </si>
  <si>
    <t>UG, "Participants  of  this  study  were  students  attending  a  first-year undergraduate course entitled “Introduction to Programming and Problem  Solving”.  
"At   the   outset  of this   study,  all participants  reported  that  they  had  no  or  very  little  experience  of computer programming."</t>
  </si>
  <si>
    <t>a GazePoint GP3 HD Eye Tracker (60 Hz sampling rate)</t>
  </si>
  <si>
    <t>"Prior to this study, a Java programming exercise was developed to assess students’  programming  ability.  As  shown  in  Figure  1, a Java  program  code  was  presented  to  participants  and  they  were required  to  indicate  the  program  output  given  the  runtime  input data."
"Furthermore, participants were asked to watch the playback of their eye movements and verbalize their thoughts on how they worked  out  the solution  at  the  end  of  the  programming  exercise sessions. "
"Again,  the  findings  were  cross-checked  with  the  think-aloud  data  to  ensure  their  reliability  and validity. T"</t>
  </si>
  <si>
    <t>Y, use preexisting dataset</t>
  </si>
  <si>
    <t>RQ 1. Can eye-tracking data be used to predict a participant’sconceptual model [top-down vs. bottom-up]?
RQ 2. To what degree do [experts / novices] prefer to read from[top-to-bottom vs. bottom to top], [skim source code vs. readthoroughly], and [read sectionally vs. disorderly]?</t>
  </si>
  <si>
    <t>code summarizatio (code comprehension)</t>
  </si>
  <si>
    <t>15 (randominzed out of 23 chose methods), 20-80 LoC</t>
  </si>
  <si>
    <t>"There were 18 participants in this study of which 5 were expertsand 13 were novices. Two of the experts were from industry withthe other three experts were senior PhD students with 5+ years ofexperience working in open source software. Novices were mainlyundergraduate students at a local university and had between oneto five years of programming experience."</t>
  </si>
  <si>
    <t xml:space="preserve">Tobii X60 eye tracker </t>
  </si>
  <si>
    <t>questions and answers/test, "The participants wrote their summaryin a text file."</t>
  </si>
  <si>
    <t>Eclipse integrated with iTrace, 
"After a quick calibration the data was captured usingiTrace [Guarnera et al.2018]."</t>
  </si>
  <si>
    <t>Y? unsure whether it count as a primary study or not, very confusing narrative, maybe should be excluded</t>
  </si>
  <si>
    <t>"The research objectives of this thesis are to gain a better under-standing of how non-novices and novices learn to solve differentsoftware engineering related tasks. We intend to compare program-mers across levels of expertise in the study of bug fixing tasks, codesummarization tasks and refactoring tasks. Our contribution to thefield will be to build models of comprehension [Brooks 1983] usingeye gaze via both quantitative and qualitative analysis"
RQ1. Can we correlate developer eye patterns that occurwhile traversing a code snippet stimulus, with their perfor-mance on a comprehension question?
RQ2. What factors of the code content contribute to changesin eye gaze patterns?
RQ3. Visualizations can highlight certain eye-gaze metricsthat stand out for certain participants among others. Atwhat level, block level, line level, or keyword level, do thesevisualizations break down, giving little to no informationabout insights?
RQ4. How do different types of tasks affect gaze patterns in novices and experts?</t>
  </si>
  <si>
    <t>code comprehension (debugging, code summarisation and refactoring tasks)</t>
  </si>
  <si>
    <t>not reported ( multiple, 25 LoC maximum)</t>
  </si>
  <si>
    <t>" After havinga chance to study the stimulus alone, each participant was askedto answer a single question chosen randomly from a total of threequestions types of varying difficulty,"</t>
  </si>
  <si>
    <t>iTrace</t>
  </si>
  <si>
    <t>Y, replication study</t>
  </si>
  <si>
    <t>"How can we best analyze eye movement data for short texts such as natural language and source code snippets to find common patterns? In contrast to theBusjahn et al. study, in which they solely performed an analysiswith linearity metrics to investigate differences between reading be-havior, we analyze the eye movement data we collected using botha quantitative and a qualitative approach. A qualitative analysisusing a state-of-the-art visualization technique namely theradialtransition graphhelps us to extract common patterns that are hardto detect with quantitative analysis alone. In addition, initial resultsand insights found through qualitative analysis can be confirmedwith quantitative results. Therefore, we use a combination of bothanalyses to explore participants’ strategies, find common patterns,and analyze the behavior of novices and non-novices reading natu-ral language texts versus source code snippets"</t>
  </si>
  <si>
    <t>code reading/comprehension</t>
  </si>
  <si>
    <t>4 (7/11/20/25 LoC)</t>
  </si>
  <si>
    <t>university students,
" Therefore, we recruitedmostly students from a local university. "
"To distinguish thesetwo groups of programmers, we asked participants to rate theirexperience with programming. Table 1 summarizes participants’programming background. For our analysis, we define non-novicesas participants who have taken 5+ programming courses. Based onparticipants’ self-reporting of their experience with programmingand our definition of non-novices, our study consists of ten non-novices "
" All of ournovices were first year computer science students. "</t>
  </si>
  <si>
    <t xml:space="preserve">A Tobii X60 eye tracker recorded eye movement data with a sam-pling rate of 60 Hz </t>
  </si>
  <si>
    <t>"First, participants had to fill out a questionnaire about theirbackground information."
"Between each stimulus, participants had to answer a questionpresented in an online questionnaire"</t>
  </si>
  <si>
    <t>Tobii Studio</t>
  </si>
  <si>
    <t>Y &amp; N? replication study and using existing dataset, does this still count as a primary study; maybe should be excluded</t>
  </si>
  <si>
    <t>"In 2014, Busjahn et al. conducted an eye tracking study in whichthey analyzed dwell time on the source code token’s syntactic cate-gory, length, and frequency [Busjahn et al.2014]. They generated aset of 11 small Java programs as the stimuli. They found that mostattention is spent on identifiers, operators, keywords, and literals.However, beyond this work there are no studies done on largesource code stimuli to determine how developers distribute theirattention across the different semantic lines within source code. Inorder for such results to be meaningful and impact realistic softwaretools that use this data, it is important to determine if such findingshold when more realistically sized programs are used. In this paper,we partially replicate the analysis done in the Busjahn et al. studyusing an eye tracking dataset [Abid et al.2019] that was collectedin a realistic setting. The main difference between this study andthe Busjahn et al. study is that the data is collected on large opensource software with the methods being surrounded by the originalsource code in its file and was done within the developer work en-vironment (i.e., Eclipse IDE). The open source infrastructure iTrace[Guarnera et al.2018] is used to gather the data. Another difference is that instead of focusing purely on the syntactic tokens in thesource code, we investigated the visual attention and distributionbased on the semantic meaning of the token and surrounding linee.g., an if-statement or assignment-statement. We found that sev-eral trends presented in Busjahn et al. are not present at the linelevel analysis in our dataset"
"</t>
  </si>
  <si>
    <t>code comprehension (code summarization)</t>
  </si>
  <si>
    <t>15 (9 to 80 LoC, with a median of 22LOC and a mean of 27.07 LOC)</t>
  </si>
  <si>
    <t>Expert vs. novice;
"Five of these are considered experts (more than 5 yearsof experience in programming) and the remaining 13 are novices(approx. a year of programming experience)"</t>
  </si>
  <si>
    <t>Tobii X60 eye tracker</t>
  </si>
  <si>
    <t>Eclipse integrated with iTrace</t>
  </si>
  <si>
    <t>N, no code reading</t>
  </si>
  <si>
    <t>N, stimuli are not code but problem statements and outputs + multi-choice questions; but this is an active researcher in ET + SE</t>
  </si>
  <si>
    <t>Y, but unsure if it refers to the same study as two other papers</t>
  </si>
  <si>
    <t>This paper investigates the impact of dyslexia on the reading and comprehension of computerprogram code.
The primary researchquestion here is, when reading program code for the purpose of comprehension, do the eyemovements of programmers with dyslexia differ from those of programmers with typicalreading profiles?
RQ1. How do participants comprehend and solveprogramming problems?</t>
  </si>
  <si>
    <t>"All participants in the study were undergraduate student" "Participants were recruited from computing undergraduate programmes at Ulster Univer-sity."
" The period of programming experience was broadly similar across the twogroups (dyslexia group mean = 39.86 months (SD= 29.31), control group mean =34.71 months (SD= 17.64),t(26) = 0.56,p(2-tailed) = .579"</t>
  </si>
  <si>
    <t>"... Tobii X60 Eye Tracker, operating at a data rate of60 Hz, with a typical accuracy of 0.5 degrees and typical spatial resolution of 0.2 degrees."</t>
  </si>
  <si>
    <t>"The participants were presented with three unseen Java programs, and ineach case they were asked to read and describe the program’s purpose."
"Before eye gaze recording commenced,participants completed a profiling questionnaire to capture details such as age, programminglanguage experience, and whether or not they had dyslexia." 
"The audio was alsorecorded during the session, allowing any think-aloud comments made by the participants tobe captured, along with their description and self-assessment of each program’spurpose"</t>
  </si>
  <si>
    <t xml:space="preserve"> Tobii Studio</t>
  </si>
  <si>
    <t>N, stimuli are questions not code</t>
  </si>
  <si>
    <t>N, scenario is code navigation, but shall be interesting to read</t>
  </si>
  <si>
    <t xml:space="preserve">N, it is using visual/block-based programming language - Minecraft alike </t>
  </si>
  <si>
    <t>"Weanalyzethe effect of attention data representationsfor the purpose ofimproving the shared understandingwithin software projects to support asynchronous col-laborationswith respect tothe efficiency and qualityof software maintenance tasksfrom the point of viewofdevelopersin the context ofsoftware projects"</t>
  </si>
  <si>
    <t>software maintenance</t>
  </si>
  <si>
    <t>1 but 6 tasks (task pool is 12), "the program in theversion used in the study comprised 970 LOC (without blanklines) including 176 lines of comments"</t>
  </si>
  <si>
    <t>Novices vs experts, "eight computer science students (senior undergraduateor graduate), eight PhD students in computer science and sixprofessional developers (hereinafter referred to as experts)."</t>
  </si>
  <si>
    <t>Tobii X3-12, "the eye tracker startedrecording data with a sampling rate of 120 Hz"</t>
  </si>
  <si>
    <t>subsequent interview and questionnaire</t>
  </si>
  <si>
    <t>Eclipse web image, "To createa more realistic setup and be able to show longer and morecode files, we built a copy of the Eclipse IDE as a website.This web image of Eclipse supports eye tracking code filesthat require scrolling, as well as switching between code tabs"</t>
  </si>
  <si>
    <t>N, not researching programmers but AOI models</t>
  </si>
  <si>
    <t>Y or N? program language learning, but the language is a specification language or in between SPL and EPL</t>
  </si>
  <si>
    <t>"We hypothesize that eye-gaze behavior can be used todraw conclusions about the the effort, i.e. the cognitive load,which is necessary to understand the specification code ingeneral, and the newly introducedtraitssyntax in particular.Especially we are interested in thelanguage users’effort tofind and distinguish structural and behavioral elements of thespecification. The corresponding research question is: How caneye-gaze behavior help to identify common search patterns andreveal the effort to comprehend the introducedtraitssyntax?It’s commonly known that engineers learn new language ab-stractions more efficiently the more language paradigms theyknow. In this study we refer to programming experience as acombination of the time spent with software programming andalso the range of different language paradigms. In the contextof the main research question, we investigate if and to whichextent programming experience influences the effectivity tospot and distinguish structural and behavioral abstractions. Therelated hypothesis is thatlanguage userswith background inObject-Oriented Programming (OOP) languages with commoninheritance concepts distinguish less effectively between struc-tural and behavioral elements, whilelanguage usersfamiliarwith various languages paradigms easily spot the structure andbehavior elements"</t>
  </si>
  <si>
    <t>code comprehension in the context of programming language learning</t>
  </si>
  <si>
    <t>a monocular eye-tracking head-set from Pupil Labs3, equipped with a 200Hz eye camera anda world camera with a resolution of 1280x720 pixels</t>
  </si>
  <si>
    <t>semi-structured interviews, questionnaire</t>
  </si>
  <si>
    <t>Monaco, "To letparticipants directly interact with the specification code, weused the browser-based code editor Monaco4supplementedwith fiducial markers in the corners of the browser window tofacilitate the surface mapping."
With Pupil Lab API</t>
  </si>
  <si>
    <t>N, conceptual framework, not experiment or participants involved</t>
  </si>
  <si>
    <t>" In this paper, authors analyze the difference of brain-wave features during program comprehension between who succeed to comprehend and who fail. Especially we focuson time series analysis of EEG; change ofαwave in com-prehension task is analyzed. Both EEG and eye movementshave a high time resolution, hence the combined analysis issuitable method to understand micro processes in program comprehension movements are easy to apply for programmers during theirworking or students in class compared with fMRI and otherbrain activity measurement devices</t>
  </si>
  <si>
    <t>16, each consist of 3 components (specification, source code and then questions);
"To achieve this, eight difficult tasks and eight easy tasks are prepared. The source code of the easytask consists of only the main method, single loop block, andsingle conditional branch; participants may success the taskwithin time limit. The source code of the difficult task usesa complex algorithm which has multiple methods, recursivestructure; participants may fail the task or exceed the timelimit. "</t>
  </si>
  <si>
    <t>UG, "All student finished basiccourse of Java programming at least"</t>
  </si>
  <si>
    <t>"..Eye Tracker 4C manufactured by Tobii Ltd. as eyemovement measurement device. The device is low cost (lessthan 200 USD), non-invasive and screen-based eye trackerwith 90Hz data acquisition frequency."</t>
  </si>
  <si>
    <t>"The participants answer a question that confirms s/he com-prehends the program behavior correctly;...the participantanswer the question verbally."</t>
  </si>
  <si>
    <t>self-developed tool, "We develop the task presentation tool for the experiment.The tool is C# GUI application with three tabbed-windows todisplay the task materials explained in IV-B"</t>
  </si>
  <si>
    <t>N, tool paper</t>
  </si>
  <si>
    <t>Y? configurable system source code, "ifdefs"</t>
  </si>
  <si>
    <t>"How different typesof feature dependency affect the comprehensibility of config-urable systems?"</t>
  </si>
  <si>
    <t>"six undergraduate  students,  six  MSc  students,  six  PhD  students,six professors, and six developers from industry."
"All the participantshave similar experience in C programming language."</t>
  </si>
  <si>
    <t>the Tobii EyeX Device</t>
  </si>
  <si>
    <t>"Before executing the actual experiment, we carried out three pilot studies."</t>
  </si>
  <si>
    <t>" Participants  did  nothave access tools, IDEs or browsers." (probably Tobii studio then)</t>
  </si>
  <si>
    <t>"RQCorrect Does indentation affect correctness?
RQTime Does indentation affect response time?
RQDiff Does indentation affect perceived difficulty?
RQFix:Dur Does indentation affect fixation duration?
RQFix:Rate Does indentation affect fixation rate?
RQSacc:Amp Does indentation affect saccadic amplitude?"</t>
  </si>
  <si>
    <t>4 (each 17 LoC)</t>
  </si>
  <si>
    <t>"15 out of 22 participants were students"
"The participants were mainly students of Computer Scienceand  Internet  Computing  at  the  University  of  Passau.  Mostparticipants were undergraduates in the fourth or fifth semester(Mean = 4.7, SD = 2.1), who spent, on average, seven hoursper week on programming (Mean = 7.4, SD = 7.3)"
"Another  group  of  participants  was  working  at  our  de-partment  of  Computer  Science  (Ph.D.  students,  post  docs,university  staff).  Three  other  participants  were  employees  atthemsg systems ag,  a  software  company  located  in  Passau,Germany."</t>
  </si>
  <si>
    <t>"a Tobii EyeX tracker...The  tracker  has  a  samplingrate of 60 Hz and an operating range of 50–90 cm."</t>
  </si>
  <si>
    <t>"We asked  demographic  questions  and  about  their  programming experience.  When  participants  declared  to  be  students,  wedirected them to answer questions about their studies, beforegetting  to  the  questions  regarding  programming  experience,which  all  participants  answered. "
"...including  a  warm-up  snippet  to  get  accustomed  to  the  study"</t>
  </si>
  <si>
    <t xml:space="preserve">Tobii Eye Tracking Core  Software’  in  version  2.9.0. </t>
  </si>
  <si>
    <t>RQ1: How  do  students  transition  their  gaze  betweendifferent lines of short code snippets?
RQ2: How can we visually compare differences in scan-path patterns between several students?</t>
  </si>
  <si>
    <t>3 (12/20/29 LoC)</t>
  </si>
  <si>
    <t>students, novices vs non-novices,
"12 students were enrolled in anIntroductionto C++course. We label these 12 students as novices becauseprior to this class they had not been exposed to programming.The remaining 5 students were considered non-novices. Theywere also students but were exposed to programming before"
"Those studentsin  the  graduate  program,  along  with  those  who  completed  3of 4 years of the undergraduate program, were given the titlenon-novices to separate them from the novices with less than3 years of experience in institutionalized coding."</t>
  </si>
  <si>
    <t xml:space="preserve">Tobii  X60  eye  tracker </t>
  </si>
  <si>
    <t>"...were  given  a  pre-questionnaire  to  gaugetheir level of expertise. "
"They wereshown  each  program  for  as  long  as  they  needed  until  theyclicked  next,  at  which  point  they  were  required  to  answer  acomprehension question via a Google form."</t>
  </si>
  <si>
    <t>Tobii  Studio</t>
  </si>
  <si>
    <t>RQ1 Considering all methods summarized, to what extentdo experts and novices focus on a method’s signa-ture, method’s body, call invocations in a method, andmethod’s control flow?
RQ2 Does the size (length) of the method (small, medium,large) have an impact on what experts and novices lookat most during the summarization task?
RQ3 What source code elements (if any) does a programmerlook at outside the scope of the assigned method tosummarize? How do they use context around the methodin the summarization task?
RQ4 What source code lines do experts read and use in writingsummaries?</t>
  </si>
  <si>
    <t>code summarisation</t>
  </si>
  <si>
    <t xml:space="preserve">23 out of  63  pool </t>
  </si>
  <si>
    <t>"They are 5 experts and 13novices. Two of the experts are industry professionals workingat a local firm and three are PhD students at a local university.One industry expert had between two to five years of program-ming experience and the other four had greater than 5 yearsof programming experience. We consider the PhD studentsas experts because they are heavily involved in coding foropen source projects. Novices are undergraduate and graduatestudents with one to five years of programming experience,most with about a year of experience."</t>
  </si>
  <si>
    <t>A Tobii eye tracker (X60) , at 60 Hz; a 9-point calibration</t>
  </si>
  <si>
    <t>participants need to do summarization of the code</t>
  </si>
  <si>
    <t>Y or N?, test-driven  vs.  test-last development</t>
  </si>
  <si>
    <t>"Following the Goal-Question-Metric (GQM) approach [2], the main goal of thestudy was toanalyzethe software development using TDD and TLDfor thepurpose ofevaluating dynamic aspectswith respect tothe visual attention re-quired for implementation and test from the point of view of the researcherinthe context ofuser experience laboratory"
–RQ1: How is visual attention distributed over implementation and test taskswhen developers are using TDD compared to TLD?
–RQ2: What are the differences in eye gaze behavior between TDD and TLD presented in this study?</t>
  </si>
  <si>
    <t>test-driven and -last developments</t>
  </si>
  <si>
    <t>student, "The study participants were eight software developers from the postgraduateprogram at the Brazilian National Institute for Space Research (INPE). Theywere Master’s degree students from different experience levels."</t>
  </si>
  <si>
    <t>the Tobii T60 eye-tracker (5-point calibration)</t>
  </si>
  <si>
    <t>"Based on the pilot test, we defined four test cases"
"After development activity, we had them fill out apost-test questionnaire, with the objective of gathering their perceptions aboutthe technique used in the development (TDD or TLD) and the difficulties theyencountered during the execution of the task"</t>
  </si>
  <si>
    <t>the Eclipse IDE</t>
  </si>
  <si>
    <t>1. Does the visual attention of the participant exhibit any difference when the programis debugged? If so, what is the difference?
2. Is there a difference in the correct answer rate of the participant when the program isdebugged?</t>
  </si>
  <si>
    <t>"The participants of the paper are male and female students who have learned C++ programming language for at least one year from a university’s informationdepartment in southern Taiwan. "</t>
  </si>
  <si>
    <t>self-developed VR eye tracker (5-point calibration, no brand was mentioned)</t>
  </si>
  <si>
    <t>"At the end of each participant’s experiment, participants are required to use the handheld controller to click on the answers to the questions asked as instructed"</t>
  </si>
  <si>
    <t>Unity 3D development tool</t>
  </si>
  <si>
    <t>"H1: The number of fixations on Areas of Interest is larger
than the number of fixations on other areas."</t>
  </si>
  <si>
    <t>code comprehension (algorythm understanding, error finding)</t>
  </si>
  <si>
    <t>"Participants were familiar with computers and had
previous experience in using the internet and all of them were
studying or working in programming sphere"</t>
  </si>
  <si>
    <t>"the Tobii Eye
Tracker 4C eye-tracking device"
"For each subject the
eye tracker was re-calibrated using an integrated 5-point
calibration to achieve most accurate results. "</t>
  </si>
  <si>
    <t xml:space="preserve">"Before the start of the experiment, the subjects were asked
to fill in the Google Form questionnaire before the start of the
study on their demographical characteristics (gender,
education, age, level of programming skills)."
"After the completion of each task, the participants
were asked to provide the answers in a Google Form on what
is the result of program execution (Task1), what is the purpose of an algorithm (Task 2), and is the program correct (Task 3,
Task 4)"
</t>
  </si>
  <si>
    <t>not reported; "presentation of slides"</t>
  </si>
  <si>
    <t>"–  RQ 1: How do students perform on comprehension questions related to shortC++ code snippets?
–  RQ 2: What sections of code (chunks) do students fixate on and if this changeswith program size?
–  RQ 3: What chunks do students transition between during reading?"</t>
  </si>
  <si>
    <t>4 (2 short programs vs 2 long programs)</t>
  </si>
  <si>
    <t>"We split the participants into twogroups,novices and non-novices, based on their years in the program. Individualswho had completed at least the first semester of their program up to their junioryear were placed in the novice group. Those who had completed at least 3 out ofthe 4 years of their undergraduate program, in addition to participants enrolledin the graduate program, were considered beyond novice level, and were placedin the non-novice group"</t>
  </si>
  <si>
    <t>"a Tobii X60 eye tracker. It is a binocular, non intrusive, remote eye-tracker that records 60 frames per second. "</t>
  </si>
  <si>
    <t>"Students were given a questionnaire prior to the study to gather informationon their skill level."
"After the tasks were performed, students weregiven a post questionnaire"</t>
  </si>
  <si>
    <t>not directly reported</t>
  </si>
  <si>
    <t xml:space="preserve">• How do structural and textual readability features affect program comprehension?
• How does the absence of textual features affect program comprehension?
• How does the absence of structural features affect program comprehension? </t>
  </si>
  <si>
    <t>"an EyeTribe eye-tracker"</t>
  </si>
  <si>
    <t>"To subjectively evaluate the comprehensibility of the code, two different ques-tionnaires were employed. One to assess the programmers experience [18] and anotherone for evaluating the readability and understandability of the code snippets. "
"Furthermore, the subjects had to writesummaries of their understanding of the codes. The summaries were post hoc classifiedas either right or wrong"</t>
  </si>
  <si>
    <t>Notepad, "The code snippets were presented in Notepad to avoid code color coding of theProcessing environment."</t>
  </si>
  <si>
    <t>Y, but paper on the same dataset</t>
  </si>
  <si>
    <t>"(1) Is there a significant differenceon the CRQA results between successful and unsuccessful programming pairs? and 
(2) Whatcharacterizes the gaze collaboration patterns of successful and unsuccessful programming pairsusing cross-recurrence plots and other eye tracking metrics"</t>
  </si>
  <si>
    <t>debugging in the context of pair programming</t>
  </si>
  <si>
    <t>"The study was conducted in 6 universities in the Philippines recruiting students who were in their 2ndto 4th year level in college and who had already taken their college-level fundamental programmingcourse. "</t>
  </si>
  <si>
    <t>not reported, as the experiment details are in another paper</t>
  </si>
  <si>
    <t>"The goal of this paper is to investigate pair programming profiles and dynamics, particularly convergence and leader-follower patterns, and determine how these dynamics affect the success of the pairs measured in terms of debugging scores. This paper attempts to answer the following:
1. Is there a significant difference on the recurrence rate and debugging scores between successful and unsuccessful programming pairs based on their convergence patterns?
2. Who converge the most and perform the best in terms of proficiency, gender, and acquaintanceship? How does the frequency of convergence affect the debugging scores of the pairs based on these categories?
3. Between a more successful and a less successful participant within a pair, who is the leader and the follower majority of the time? Is there a significant difference as to who is leading who?
4. Is there a significant difference on the recurrence rate and debugging scores between successful and unsuccessful programming pairs based on leader-follower patterns? How do the leader-follower patterns affect the debugging scores?"</t>
  </si>
  <si>
    <t>"The study was conducted in 6 universities in the Philippines recruiting 2nd to 4th year level college students who had already taken their college-level fundamental programming course."</t>
  </si>
  <si>
    <t>"The goal of this paper is to investigate and characterize the individual gaze patterns in the
context of pair programming particularly program tracing and debugging. Specifically, this paper
attempts to answer the following question: What characterizes the individual gaze patterns of the
more successful participants and the less successful participants in a pair programming setup? This
study aims to investigate individual behavioral characteristics of the more successful and less
successful participants to shed light on what makes one better than the other so that we can learn from the practices of the more successful participants and be able to design remediations that can
help those who are struggling in programming."</t>
  </si>
  <si>
    <t>"Two Gazepoint eye trackers"</t>
  </si>
  <si>
    <t>"A slide sorter porgram with 'Previous', 'Reset', 'Clear/Finish' and 'Next' button was created to display the program specifications followed by the erroneous programs"</t>
  </si>
  <si>
    <t>"In this paper, we report on design and evaluation of a pedagogi-cally informed intervention based on eye-movements of program-mers. We presented it to a group of relatively novice programmers,and we compared their performance and comprehension behaviorto the behaviors previously recorded without such interventions."</t>
  </si>
  <si>
    <t>an SMI Red 250Hzeye tracker</t>
  </si>
  <si>
    <t>post-experiment interview</t>
  </si>
  <si>
    <t>"The experiment was recorded using SMI REDn Scientific (stream-ing 30 and 60Hz binocularly) in a classroom setting."</t>
  </si>
  <si>
    <t>N? positioning paper, but with preliminary results that are published in another prior paper</t>
  </si>
  <si>
    <t>"RQ1:Can developers’ cognitive load be accurately associated withidentifiers’ terms using fNIRS and eye tracking devices?
RQ2:Do inconsistencies in the source code lexicon cause a measur-able increase in developers’ cognitive load during programcomprehension?RQ3:Do structural inconsistencies related to the readability ofthe source code cause a measurable increase in developers’cognitive load during program comprehension?
RQ4:What aspects of the code review process cause an increasein the cognitive load of developers?
RQ5:Do inconsistencies in the source code lexicon cause an in-crease in the cognitive load of developers during the codereview process?
RQ6:Do structural inconsistencies related to the readability ofthe source code cause an increase in the cognitive load ofdevelopers during the code review process?
RQ7:Do design anti-patterns in the source code cause an increasein the cognitive load of developers during the code reviewprocess?
RQ8:Does developer experience impact the cognitive load of de-velopers during program comprehension tasks?"</t>
  </si>
  <si>
    <t>code comprehension and bug localisation</t>
  </si>
  <si>
    <t>N? since its programming no arranged code reading involved</t>
  </si>
  <si>
    <t>"Research  Question  1:   What  are   the   gaze   distribution differences   when students have   different   roles in   pair programming?  Research  Question 2:  Can  gaze distributions  be  used  to predict learning outcomes?"</t>
  </si>
  <si>
    <t>pair programming</t>
  </si>
  <si>
    <t>"As  part  of  a  large  introductory  computer  science  class  at  a research  university  in  Spring  2017"
"The  group was balanced in terms of prior experience as 21 (55%) students had  no  programming  experience  and  19  (45%)  students  had some  programming experience.  The  pairs  consists  of  10  male-male, 2 female-female and 8 male-female student combinations."</t>
  </si>
  <si>
    <t>"After  students  completed  the  lab  assignment,  post-quiz, and post-survey, they were free to leave"</t>
  </si>
  <si>
    <t>Y or N? since it focus on the assessment of the fMRI x ET method for CC research</t>
  </si>
  <si>
    <t>"RQ1: Can we simultaneously observe program comprehension withfMRI and eye tracking?
RQ2: Is eye tracking sufficiently precise for our fMRI studies of programcomprehension?
RQ3: Is there a drift throughout the experiment?"</t>
  </si>
  <si>
    <t>5 (4 comprehension tasks + 1 systax error finding task which act as a control task for comparison of brain activation); 7-14 LoC
"the fMRI session consistedof five trials, each containing different comprehension conditions,a syntax-error-finding task, a distractor task, and intermittent restconditions,"</t>
  </si>
  <si>
    <t>bachelor 9, master 13; Years of experience±SD 6.14±4.57, Java experience [35]±SD 1.93±0.33</t>
  </si>
  <si>
    <t>fMRI: a 3-Tesla scanner, "We carried out the imaging sessions on a 3-Tesla scanner,5equippedwith a 32-channel head coil. The heads of participants were fixedwith a cushion with attached ear muffs containing fMRI-compatibleheadphones.6Participants wore earplugs to reduce scanner noiseby 40 to 60 dB overall. We obtained a T1-weighted anatomical 3Ddataset with 1 mm isotropic resolution of the participant’s brainbefore the functional measurement. To capture a whole-head fMRI,we acquired 878 functional volumes in 28 min using a continuousEPI sequence."
Eyetracker: EyeLink 10007, "We used an MRI-compatible EyeLink 10007eye tracker for ourstudy. It offers 1000 Hz temporal resolution,&lt;0.5°average accuracy,and 0.01°root mean square (RMS)"</t>
  </si>
  <si>
    <t>fMRI</t>
  </si>
  <si>
    <t>"we adapted the used Pre-sentation®software3scripts to synchronize the eye tracker andthe presented source code. We connected the Presentation softwareand the EyeLink eye tracker with thePresLinkplugin. "</t>
  </si>
  <si>
    <t>N, children</t>
  </si>
  <si>
    <t>"1) What are the differences in gaze patterns for different levelsof understanding?
2) How are different levels of abstractions of program relatedto gaze on different parts of the program?"</t>
  </si>
  <si>
    <t>pair progrmming</t>
  </si>
  <si>
    <t>"Eighty-two students from the departments ofComputer Science of the ́Ecole Polytechnique F ́ed ́erale deLausanne were recruited to participate in the study. They wereeach paid an 25 CHF for their participation in the study."</t>
  </si>
  <si>
    <t xml:space="preserve">two Tobii 1750 eye- trackers, "Gaze was recorded with twosynchronized Tobii 1750 eye- trackers that record the positionof gaze at 50Hz in screen coordinates." </t>
  </si>
  <si>
    <t>"The pretest which followed, consisted of individually answer-ing thirteen short programming multiple choice questions"</t>
  </si>
  <si>
    <t>N but interesting positioning paper</t>
  </si>
  <si>
    <t>"This  paper  uses  CRQA  to  create  a  model  that  could  predict collaboration  success  among  pairs  of  participants  in  the  act  of tracing fragments of code and debugging.  Specifically, it aims to answer  the  following:  (1)  Is  there  a  significant  difference  on  the CRQA  results  between  successful  and  unsuccessful  pairs?,  (2) What  is  the  relationship  between  the  CRQA results  and  success of  the  pairs?,  and  (3)  Can  a  model  be  created  that  could  predict success  in  pair  programming  using  CRQA  results?    The  success of  collaboration  is  based  either  on  quality  or  output.  In  this paper,  we  measure  collaboration  success  in  terms  of  the  output of  the  programming  pairs,  which  are  the  debugging  scores. Hence,   we   define   successful   collaboration   as   having   good debugging scores. "</t>
  </si>
  <si>
    <t>pair progrmming (for bug localization)</t>
  </si>
  <si>
    <t xml:space="preserve">12,  buggy  programs </t>
  </si>
  <si>
    <t>"we  performed  a  dual  eye  tracking experiment  on  pairs  of  novice  programmers."
"This   study   was   conducted   in   six   (6)   universities   in   the Philippines.  Students aged 18-23 years old who were in their 2ndyear  to  4th  year  level  in  college  and  had  taken  the  college-level fundamental  programming  course  were  recruited  to  participate in  this  study.    Eighty-four  (84)  participants,  56  male  and 28 female,   were   randomly   paired   regardless   of   gender   and programming experience resulting to a total of 42 pairs."</t>
  </si>
  <si>
    <t>"two  Gazepoint eye trackers were used to collect the pairs’ eye tracking  data."</t>
  </si>
  <si>
    <t>"Student volunteers were initially screened using a questionnaire to  determine  their  eligibility  to  take  part  in  this  study "
"Prior to the experiment, the participants were given a  written  program  comprehension  test,  which  was  more  on tracing and correcting program errors to determine their level of programming knowledge and skills"
"After  the  actual  eye tracking  experiment,  the  pairs  were  asked  to  fill  out  a  post-test questionnaire privately to assess how well they knew each other, how  well  they  thought  they  collaborated,  and  how  they  felt about their partner.  "</t>
  </si>
  <si>
    <t>a slide sorter program, "To   display   the   program specifications  and  the  programs  with  errors,  we  developed  a slide  sorter  program  with  “Previous”,  “Reset”,  “Finish”,   and “Next” buttons so that the participants were free to navigate the programs.  The programs were formatted to fit within the entire screen so there was no scrolling needed."</t>
  </si>
  <si>
    <t>"Existing research in program comprehension has paid less atten-tion to the coverage of programming concepts that were containedwithin the source codes used for studies. In this paper, we examinesource codes covering four introductory programming concepts:branching, loops and arrays, sorting, and tail recursion. The diversetypes of code fragments give rise to eye movement patterns morestructured according to the control flow and data flow of the pro-gram. To facilitate analysis of this class of program comprehensionstrategies, we propose data flow-based metrics and describe auto-matic computation of the metrics."</t>
  </si>
  <si>
    <t>4 (loops &amp; arrays/branching/sorting/tail recursion; 28/31/27/27 LoC), "Source code of 4 short programs were presented to each participantin the experiment "</t>
  </si>
  <si>
    <t>novice and intermediate (all UG students but devided into three sub-groups re expertise), "we conducted a pilot study with novice and intermediate programmers"
" All the participants were students of the Introduction toProcedural Programming course in the first of the 4-year bachelordegree study program at FIIT STU. Based on their course attain-ment, we split them into 3 groups of expertise:|Hiдh|=9(83-100%course attainment),|Mid|=8(73-82%), and|Low|=9(72%)"</t>
  </si>
  <si>
    <t>Tobii Pro X2-60 remote eye trackers, "we conducted an experi-ment with undergraduate students of informatics that took placein the UXI Group Studies laboratory3 with 20 equal workstationsequipped with Tobii Pro X2-60 remote eye trackers and 24 inchLCD screens (resolution set to 1920 by 1200 pixels)."</t>
  </si>
  <si>
    <t>Monaco editor, Chrome and customized in-house system for  ET expertment management and data recording
"For study management and data recording we used our ownUXI Group Studies software system4, because the existing softwaretools for user studies with eye tracking were not originally designedfor multiple eye trackers laboratories [Konopka et al.2017]. Theinfrastructure consists of theUXCclient desktop application respon-sible for data recording, and theUXRserver application for remotecontrol and data collection from clients. TheUXCuses Tobii ProSDK to connect with an eye tracker and also exposes a local API forproviding additional data about the recording, such as participant’sinteractions with the code editor as in this pilot study"
"comprehension of the four source code stimuli on a website in the Chrome web browser"
"the source code stimuli were presented using the Monaco code editor embedded in the website with a text input field placed below it for entering the answer."</t>
  </si>
  <si>
    <t>"However, we know little about how software developers read codewhen looking for defects. What kinds of code trigger engineers to check more deeply into suspected defects? How long do theytake to verify whether a defect is really there? "
"Which defects in code trigger a code reviewer’s decision to writea comment about it? How long does it take to find them? Howfast do reviewers read through the code when looking for a defect vs. when deliberating about it?"</t>
  </si>
  <si>
    <t>40 code reviews, "Five of themhad enough time left in the hour-long session to perform a secondreview, enabling us to record 40 code reviews."</t>
  </si>
  <si>
    <t>"We recruited software developers from teams responsible for build-ing customer-focused, shipping products at a large software com-pany in the USA. "</t>
  </si>
  <si>
    <t>"a Tobii EyeX portable, 60Hz eye tracker"</t>
  </si>
  <si>
    <t>"Participants were consented and given a questionnaire which ex-plored the participants’ familiarity and experiences with profes-sional code reviews."</t>
  </si>
  <si>
    <t>"Each participant used CodeFlow, shown in Figure 1 [Bacchelli andBird 2013] to access their assigned code review and read throughthe changes."
"We also recorded the code review session using the Camtasia Studio7.0 [TechSmith 2018] screen capture software"
"We emailed employees who had been asked to review code in thelast two weeks to see if they would allow us to go to their offices,instrument their machine with an eye tracker, and watch themconduct the code review."</t>
  </si>
  <si>
    <t>Y, same data collection with the other paper 208 and details about the experiment and participants are collected from its replication package not directly from the paper</t>
  </si>
  <si>
    <t>"Despite the well-defined conditions in fMRI, with the partici-pant’s head in a fixed position and an overall constant illuminationinside the magnet bore, we still have to deal with an inconsistentdisplay brightness due to different snippet lengths. In this paper,we take a first look into whether we can correct for the changingdisplay brightness and whether pupil dilation and blink rates are apromising measure for our studies on program comprehension"</t>
  </si>
  <si>
    <t>5 (3 top-down, 1 btm-up, 1 syntax error finding task) + a d2 attention task and rest condition to provide a baseline</t>
  </si>
  <si>
    <t>bachelor (9, 41%) &amp; master students (13, 59%),
programming exp avg 6.14 sd 4.57, exp score avg 2.73, sd 0.5,
Java exp avg 1.93 sd 0.33</t>
  </si>
  <si>
    <t>an MRI-compatible Eye-Link 10003 eye tracker, "We used an MRI-compatible Eye-Link 10003 eye tracker for simultaneous measurement of eye move-ments. The EyeLink eye-tracker offers 1000 Hz temporal resolution,&lt;0.5°average accuracy, and 0.01°root mean square (RMS). The eye-tracker collected eye gazes, events (i.e., fixations, blinks, saccades),and pupil dilation. "</t>
  </si>
  <si>
    <t>Presentation (an experiment system)</t>
  </si>
  <si>
    <t>maybe N? as the analysis of the data from the experiment is not the focus of this paper, it's more about proposing a supporting tool</t>
  </si>
  <si>
    <t>"We used an MRI-compatibleEyeLink 10002eye-tracker for simultaneous measurement of eyemovements. The EyeLink eye tracker offers 1000 Hz temporal reso-lution, &lt;0.5°average accuracy, and 0.01°root mean square (RMS)."</t>
  </si>
  <si>
    <t>N, ET research proposal without any experiment involved but just design, more a review on related work as theory preparation and inform experiment design</t>
  </si>
  <si>
    <t>sadly N? bc it's pseudocode</t>
  </si>
  <si>
    <t>"RQ1Is there a gender difference in the performance (i.e. score,speed) of solving programing problems presented in pseu-docode?
RQ2Does the reading pattern in terms of understanding andattempts to solve the given problems differ between maleand female students?
RQ3What pseudocode statements did male and female studentsrely on the most to solve the given problems?"</t>
  </si>
  <si>
    <t>N, interesting visionary/positioning paper, sort of duplicate as a more complete paper published on the almost same topic</t>
  </si>
  <si>
    <t>Y and N? since the analysis of gaze data is not really presented, only the results/conclusion provided</t>
  </si>
  <si>
    <t>"We present a study which investigates the feasibility of eye
gaze analysis to estimate programming language proficiency
and discuss further implications in examination and education
settings."</t>
  </si>
  <si>
    <t>code comprehension (program/code summarization)</t>
  </si>
  <si>
    <t>12, "To determine the difficulty of our programs, five experts withan academic background in computer science3rated each pro-gram on a three-point scale.  The average score determinedthe program’s difficulty.  The lowest was1.2forfaculty cal-culation, while the highest was2.6forexponental calcuation(  ̄x=1.7,SD=0.44)."</t>
  </si>
  <si>
    <t>intermediate or mixed? but they are all young students. "Participants had self-reported programming proficiency scoresof 3 to 7 ( ̄x=5.5,SD=1.30)."</t>
  </si>
  <si>
    <t>"In this study, we explore the effect of poor source code lexicon and readability on developers' cognitive load as measured by a cutting-edge and minimally invasive functional brain imaging technique called functional Near Infrared Spectroscopy (fNIRS). Additionally, while developers perform software comprehension tasks, we map cognitive load data to source code identifiers using an eye tracking device. "</t>
  </si>
  <si>
    <t>code comprehension &amp; bug localization</t>
  </si>
  <si>
    <t>4 (1 code comprehension or 1 English prose, and then 3 bug localization (but each of the buggy code snippets has 4 versions) ), 30-40 LoC</t>
  </si>
  <si>
    <t>mixed, UG/master/phd, programming exp ranges from 1 to 15 yrs, but avg is 4 yrs</t>
  </si>
  <si>
    <t>fNIRS (functional near infrared spectroscopy), low cost and minimaly invasive, comparable to fMRI</t>
  </si>
  <si>
    <t>N, positioning paper or research plan/proposal, not experiment involved</t>
  </si>
  <si>
    <t>(1)The effect of the animated presentation of source code ona novice programmer’s reading approach and attentionalprocesses.(2)Comparison of the effects of different interventions on read-ing approach and attentional processes</t>
  </si>
  <si>
    <t>code summarization, syntax error correction, and logicerror correction (debugging?); 
"Code summarization consisted of asking partici-pants to summarize the code after watching an animation.Syntaxand logic error correctionare comparable to debugging tasks com-pleted in other studies"</t>
  </si>
  <si>
    <t>3 (animations interventions), 23-27 LoC
"Three similar code blocks were created. The lengths of the blocksranged from 23 to 27 lines."</t>
  </si>
  <si>
    <t>novice programmers, "We tested 3 animation interventions with 16novice programmers. "
 "The research team recruited participants from introductory pro-gramming courses as well as from participants of a summer researchprogram for Masters students. "
"All but three participants had less thanfour years of experience, and these three participants only pilotedour first intervention (described below). Participants included stu-dents who had previously taken programming courses and studentswho were self-taught in programming."</t>
  </si>
  <si>
    <t>Gazepoint GP3 eye-tracker</t>
  </si>
  <si>
    <t>collected but not analyzed in this paper, "Qualitative data was collected through observations, the codesummaries  prepared  by  participants,  and  follow-up  interviews.Analysis of this qualitative data would provide insight into partici-pant mental models and overall comprehension."</t>
  </si>
  <si>
    <t>"A web-based programming environment was designed by theresearch team to display the animations. "</t>
  </si>
  <si>
    <t>"Question 1:What is the level of students’ visual attention to themirroring tool (i.e. Exercise View)?Question 2:How students’ expertise, success, and gaze patternsare associated?
Question 3:How does the time spent on the mirroring tool relateto the performance (i.e. code produced to solve a task)?
Question 4:What gaze patterns relate to high debugging successand what is the role of mirroring capabilities (i.e. Exercise view)?"</t>
  </si>
  <si>
    <t>5 or 1? "After this task, the participants were given 40min-utes to solve 5 debugging tasks presented as a part of the main method of the main class of a100 lines of Java code"</t>
  </si>
  <si>
    <t>students but devided into novices vs. experts, 
"During the spring 2017, an experiment was performed at a con-trived computer lab setting at the University École PolytechniqueFédérale de Lausanne with 40 computer science majors (12femalesand28males) in their third semester. "
" In the previoussemester, all of the participants had taken a Java course, wherethey were predominantly using Eclipse as Integrated DevelopmentEnvironment (IDE). Moreover, they were also familiar with thebuilt-in debugging tool provided by Eclipse."
"In this study,25of the participants were categorized as experts,while15participants were categorized as novices."</t>
  </si>
  <si>
    <t>an SMI RED 250 eye-tracker at 250Hz</t>
  </si>
  <si>
    <t>"Next, the participants were asked to perform a pre-task,which required removing90errors from a skeleton code within10minutes."
"The data that this plug-in collected and mirrored it back to the students included: lines ofcode, number of errors and warnings in the code, how many timesthe standard Java main method was launched, the unit test results(success, failure or error), debugging events (e.g. stopping on breakpoints or resuming execution), and execution of commands (e.g.stepping through code). The success, failure or error of the testsgive students some type of feedback about their progress that couldsupport them to incrementally work towards the exercise’s learninggoals."</t>
  </si>
  <si>
    <t>lab &amp; Eclipse, Excercise View plugin
"For the purpose of the experiment, the students were using theEclipse IDE to complete the exercise."
"Their Eclipse installation had beenextended with an Exercise View (EV) plug-in that collected datafrom their use of Eclipse"</t>
  </si>
  <si>
    <t>"Thus, our motivations in conducting this research are 2-fold. First, we aim to use biometric measurements to assessthe perceived difficulty of a developer’s task.  Second, this study aims to make use of psycho-physiological data to predict programmer expertise."</t>
  </si>
  <si>
    <t>23 unique programs for all and 8 additional harder ones for professionals</t>
  </si>
  <si>
    <t>experts (6+ exp) vs. novices (avg 1 yr exp), "Using a screening questionnaire, we recruited 8 professionalsoftware developers and 10 PhD students with a major in computer science who have at least 6 years of softwaredevelopment experience. Professional developers and PhDstudents were recruited from three different software devel-opment companies and from Korea University in Seoul,respectively. They ranged in age from 28 to 42 years (14male, 4 female). Moreover, we had another 20 novice pro-grammers recruited from Korea University. The 20 noviceprogrammers (13 male, 7 female) ranged in age from 18 to29 years and had an average experience of 1 year. All par-ticipants were remunerated with a certificate of appreciationand payment from Brain Neuro Language Processing Labat Korea University (KU-IRB-16-20-A-1). A standardizedsurvey was administered and used to separate novice pro-grammers from expert programmers"</t>
  </si>
  <si>
    <t>the RED-mx (SMI) eye tracking device; a 16-channel EEG amplifier V-amp (Brain Products GmbH)</t>
  </si>
  <si>
    <t>EEG and questionnaires, think-aloud and video recording
"data from a survey abouttheir level of expertise, the NASA TLX score, and the taskdifficulty ranking were collected during the experiment."
"Notethat the think-aloud protocols and video recording were usedto fix any inadvertent mistakes we made during data analysis."</t>
  </si>
  <si>
    <t>lab &amp; E-Prime Professional 2.0, "We used E-Prime Professional 2.0 to perform the experiment."</t>
  </si>
  <si>
    <t>N, golfers</t>
  </si>
  <si>
    <t>Y but the same data collection as paper 218</t>
  </si>
  <si>
    <t xml:space="preserve">"In this contribution the study was driven by the following researchquestion: “How the interplay between the gaze patterns and actions explains the debugging success?” </t>
  </si>
  <si>
    <t>1, 100 LoC</t>
  </si>
  <si>
    <t>"During the spring 2017, an experiment was conducted at a contrived computer lab setting at ÉcolePolytechnique Fédérale de Lausanne University with 40 computer science majors (12 females and 28 males) intheir third semester. The mean age of the participants was 19.5 years (Std. Dev. = 1.65 years). In the previoussemester, all of the participants had taken a Java course, where they were predominantly using Eclipse asIntegrated Development Environment (IDE). Moreover, they were also familiar with the built-in debugging toolprovided by Eclipse. "</t>
  </si>
  <si>
    <t>"Next, the participants were asked toperform a pre-task, which required removing 90 errors from a skeleton code within ten minutes."</t>
  </si>
  <si>
    <t>lab &amp; Eclipse, and the plugin Excercise View</t>
  </si>
  <si>
    <t>"This paper firstly examines whether the eye tracking is useful for estimating the reading process of programs by surveying and summarizing various results of previous studies. Based on the knowledge of these previous studies, the purpose of this paper is to investigate the possibility of learner’s program reading comprehension based on the pattern of eye movement, not the eye distribution. This study fucuses on programs with only assignment and arithmetic operations, simplify the structure of programs to data dependencies, and set them as analysis targets. From the data of such programs obtained by eye tracking, this study constructs a simple Markov process model expressing eye movement patterns as transition probabilities. By comparing the difference of transition probabilities between nodes and data dependencies, this study shows the possibility of analyzing the program reading process based on eye movement"</t>
  </si>
  <si>
    <t>12 (3 for each category of depency relationship) + 8 (2 for each depency); 3 LoC; "All source code was composed only of basic assign-ment statements and did not include instructions such as increment/decrementand compound assignment operators"
"All source codeswere automatically generated for each data dependency relationship and usedfor experiments. In the first experiment, the examinees addressed 12 subjects(3 source codes for each data dependency). The experimental time was about10–15 min. In the second experiment, the examinees addressed the 8 subjects (2source codes for each data dependency)."</t>
  </si>
  <si>
    <t>students, "We conducted experiments with examinees who are third, fourth grade, andgraduate  students  majoring  informatics  and  have  already  learned  the  basicsof  programming,  such  as  the  foundation  of  C  language,  Java  language,  andthe foundation of the algorithm. Regarding the achievement results related toprogramming, the skill levels of examinee were uniform."</t>
  </si>
  <si>
    <t>X2-30 Eye Tracker produced by Tobbi Technology Inc</t>
  </si>
  <si>
    <t>lab, "This paper conductedexperiments in a room where the inside was invisible from the outside to makeexaminees relaxing"</t>
  </si>
  <si>
    <t>N or Y? free full-text unavailable, need to purchase</t>
  </si>
  <si>
    <t>N, no code reading involved, stimuli are workflow diagrams</t>
  </si>
  <si>
    <t>Y but not a primary study, extended analysis of preexisting open dataset</t>
  </si>
  <si>
    <t>Y? program language learning, but the language is a specification language or in between SPL and EPL</t>
  </si>
  <si>
    <t>Y? since it focus on the assessment of the fMRI x ET method for CC research</t>
  </si>
  <si>
    <t>Y? since the analysis of gaze data is not really presented, only the results/conclusion provided</t>
  </si>
  <si>
    <t>total</t>
  </si>
  <si>
    <t>Quantitative, ET + questions for evaluatiing peformance</t>
  </si>
  <si>
    <t>Mixed, ET + test, questionnaire, interview</t>
  </si>
  <si>
    <t>quantitive,
Does a screening pre-test/questionnaire count as qualitative data?</t>
  </si>
  <si>
    <t>quantitive,
"In this step participants fill out a questionnaire about the snippet they have read. They areasked to explain if the code snippet provided in the bug localization task had any featuresthat impeded their task of finding the bug, and if yes to describe the feature of interest andhighlight it. "</t>
  </si>
  <si>
    <t>Mixed</t>
  </si>
  <si>
    <t>vis</t>
  </si>
  <si>
    <t>Code</t>
  </si>
  <si>
    <t>students, skewed to high-performance students due to selection methods, "By the nature of our research questions, participants were required to fulfill the following inclusioncriteria: (1) Non-novice status regarding programming and (2) demonstrated experience with writ-ing programs in Java. This way, we ensured that participants possessed some plan-schemata. Forthis, we used a purposive sample. To ensure that participants indeed had shown proficiency in pro-gramming classes, instructors and teaching assistants were asked to recommend participants thatfit the inclusion criteria. We acknowledge that this skewed the sample towards high-performingstudents. While this is in line with the sought expert status, we carefully reflect on this bias whenattempting to generalize results beyond the context of this study. Participation in this study wascompensated for according to the institutions’ standards for trial compensation.Overall, we recruited 17 subjects for this study. All subjects were either graduate students or hadstarted working in the industry recently and possessed a CS degree. The age range was 22−29 years.Four participants identified themselves as female (a similar ratio of the CS degrees’ population inthe participants’ institutions). We did not record any other demographic data"</t>
  </si>
  <si>
    <t>Mixed (student &amp; professional); junior developers in the industry; Note: changed</t>
  </si>
  <si>
    <t>Student</t>
  </si>
  <si>
    <t>Professional</t>
  </si>
  <si>
    <t>Unknown</t>
  </si>
  <si>
    <t>sum</t>
  </si>
  <si>
    <t>Students</t>
  </si>
  <si>
    <t>5-year total</t>
  </si>
  <si>
    <t>per year</t>
  </si>
  <si>
    <t>year %</t>
  </si>
  <si>
    <t>Mixed (student &amp; professional)</t>
  </si>
  <si>
    <t>N, changed bc it uses descriptive and visual slides as stimuli rather than code</t>
  </si>
  <si>
    <t>Note: excluded</t>
  </si>
  <si>
    <t>students and researchers, 
"We performed the study with 64 participants divided in two phases of 32 participants each. In total, we had 42 undergraduates, 11 MSc. students, 8 PhD. students, and 3 postdocs. Regarding experience with programming languages, 40 participants reported having experience with C for less than six months. In addition, 14 reported one year or less, 9 from one year to three years, and 1 with more than three years. Regarding their experience, we consider “novices” all the participants who know how to program but have little experience specifically with C programming language, which corresponds to all participants in the study except for 10. All participants reported having experience with another programming language, such as Java. On a scale from very inexperienced (1) to very experienced (5), the median answer was experienced (4). We asked about Java because it is a common practice to teach Java in computer science courses where the study was conducted, however, it could be any other procedural language. Participants were invited mainly through e-mails and text messages that suggested them to respond by communicating their availability. In addition, we also met some participants in person and invited them"</t>
  </si>
  <si>
    <t>Mixed (student &amp; researcher)</t>
  </si>
  <si>
    <t>postgrad students, "We recruited 13 postgraduates, who have passed the C programming course and have some coding experiences. "</t>
  </si>
  <si>
    <t>category %</t>
  </si>
  <si>
    <t>students involved %</t>
  </si>
  <si>
    <t>"The novices were recruited from an introductory Java course for non-computerscience students, the experts were professional programmers."</t>
  </si>
  <si>
    <t>double check sum</t>
  </si>
  <si>
    <t>Note: excluded for distinct experiment counting as it's publishing a pre-used dataset which we already counted</t>
  </si>
  <si>
    <t>N, changed, as there is no human participant involved in their experiment, it is solely for tool performance evaluation</t>
  </si>
  <si>
    <t>Mixed (student, researcher &amp; professional)</t>
  </si>
  <si>
    <t xml:space="preserve">Mixed (researcher &amp; professional) </t>
  </si>
  <si>
    <t>Mixed-total</t>
  </si>
  <si>
    <t>Note: excluded, use of pre-existing dataset that was published in 2015)</t>
  </si>
  <si>
    <t>%</t>
  </si>
  <si>
    <t>students (advanced vs. beginners, devide by experiment performance), "We collected gaze data when fifteen university students with basic programming skills solved ten debugging questions. The questions were related to topics such as simple calculations, pointers, and sorting, and each allowed a maximum of 4 minutes for answering. The questions included compile, runtime, and output error patterns"
"In these experiments, we classified examinees with 4 or more correct answers as advanced programmers and others as beginners. "</t>
  </si>
  <si>
    <t>"Intheexperiment,thesubjectsconsistedof21maleprogrammers/reviewers,rangingfrom19to40years,withanaverageageof22±6.Theseprogrammersparticipatedonavolunteerbasisandwereselectedfromalargerpoolofcandidatesthroughaninterview-basedscreeningprocessfocusedonassessingtheirC programmingskills.Theoriginalcandidateswere49students,professors,andprofessionalswecontactedthroughemailsandphonecalls.WeconsiderthatcodereviewingofCprogramswouldbeappropriate,asprogramswritteninChavea widevarietyofbugscenariosandmakethetaskofdefectseedingwithrealisticbugseasier.Weusedthemostfrequenttypesofbugsfoundindeployedprograms[23,34]asa guidetodefinethebugsseededineachprogramunderreview."
"The21reviewerswereclassifiedintotwoskilllevels:Standard:16participantsandExpert:5participants.Participantswhoscoredmorethan7  outoflOintheCtest
wereconsideredExperts,whileparticipantswhoscored4 to7outof10wereconsideredStandardReviewers.Participantswhoscoredlessthan4(Novices)werenotconsideredintheiReviewevaluation.Eachreviewerperformedthecodereviewoffoursmallprogramswithoutanytimeintervalbetweenthem.Themaximumtimeallocatedforthewholereview(i.e.,thefourprograms)was60minutes,inlinewiththerecommendedmaximumtimeforcodereviews.The21reviewersand thefourprogramsreviewedbyeachreviewergenerated84codereviews,whichisa reasonablenumberofsamplestoevaluatetheaccuracyofiReview."</t>
  </si>
  <si>
    <t>professional involved</t>
  </si>
  <si>
    <t>"In this paper, we only analyze a subset of 14 participants on two stimuli. Of these, 4 were native English speakers and 11 rated their English proficiency as Good or Very Good. Nine participants were undergraduate students and 5 were graduate students. In terms of programming experience, 3 participants had actively programmed for less than a year, 7 had programmed between 1 and 3 years, and the remaining 4 programmed between 3 and 5 years."</t>
  </si>
  <si>
    <t>students, "In this study, a total of 40 university students (27 men and 13 women)with average age of 20.6±3.2 years (range, 19–23 years) who have taken C++ programming language course(s) for at least 1 year at a department of information science in Southern Taiwan were recruited as participants. "</t>
  </si>
  <si>
    <t>"We conducted a lab experiment with 8 subjects that had an academic background in Computer Science or related engineering field. Each subject performed 5 source code comprehension tasks as we recorded eye tracking measurements...Eight volunteering subjects were included in the study. The subjects were selected based on their vision condition (i.e., they had normal or corrected to normal vision) and also their knowledge in object-oriented programming languages"</t>
  </si>
  <si>
    <t>"Data collection involved 28 participants, consisting of a study groupof 14 programmers with dyslexia (mean programming experience= 3.32 years, SD = 2.44) and a control group of 14 programmerswithout dyslexia (mean programming experience = 2.89 years, SD =1.47)."
"Data collection involved 28 participants, consisting of a study group
of 14 programmers with dyslexia (mean programming experience
= 3.32 years, SD = 2.44) and a control group of 14 programmers
without dyslexia (mean programming experience = 2.89 years, SD =
1.47). No other aspects of neurodiversity were elicited or recorded
from the participants. For all participants, normal reading mode was
left-to-right. Recordings took place in a private university study
room with natural lighting. For each recording, only the participant
and an investigator were present. Subjects were presented with
three on screen Java programs, adapted from the EMIP’14 workshop
[3] - see Figures 1-3. T"</t>
  </si>
  <si>
    <t>Note: excluded for distinc experiment count as it is an extensive analysis of a pre-existing dataset</t>
  </si>
  <si>
    <t>not reported, reuse of existing dataset</t>
  </si>
  <si>
    <t>Note: excluded for distinct experiment count as it is using preexisting dataset</t>
  </si>
  <si>
    <t>Professionals</t>
  </si>
  <si>
    <t>novice, "Given   the   spatial   attention   map   introduced   above,   theconsistency  between  the  map  and  the  programmer’s  gazedistribution was quantified. We recorded a programmer’s gazedistribution  using  Tobii  Pro  TX300  [12]  (Tobii  Technology,Sweden),  while  presenting  the  source  code  image  as  visualstimuli  (see  Sec.  III-A).  "</t>
  </si>
  <si>
    <t>"these programmers have been selected from a   larger   pool   of   candidates   through   an   interview-based   screening  process  focused  on  the  assessment  of  their  Java  programming skills. The goal of this screening was to avoid selecting  Java  beginners,  since  the  experiment  is  intended  to  reproduce  a  professional  programming  context  as  much  as  possible." 
"The group of 30 Java programmers includes 24 male and 6 female, with ages of 24.4±6.18 years. These programmers participated in a volunteer basis and have been selected from a larger pool of candidates through an interview-based screening process focused on the assessment of their Java programming skills. The goal of this screening was to avoid selecting Java beginners, since the experiment is intended to reproduce a professional programming context as much as possible. The 30 participants were classified in three skill levels as follows: Intermediate: 12 participants; Advanced: 14 participants, and Expert: 4 participants."</t>
  </si>
  <si>
    <t>Mixed (student &amp; professional)?</t>
  </si>
  <si>
    <t>novices vs. non-novices; "In our preliminary approach to RQ1, a controlled study wasconducted with 17 participants in a classroom setting [Saddleret al.2019] referencing short and complete programs containinga variety of organized substructures such as method prototypes,inline methods, and switch statements, to name a few. After havinga chance to study the stimulus alone, each participant was askedto answer a single question chosen randomly from a total of threequestions types of varying difficulty, though tailored to the stimulusand focusing on the effects and output of the program presented."
" Not only did non-novices do significantly better than novices as expected, but also eye-gaze pat-terns among non-novices tended to disagree quite often for largerstimuli compared to that of short stimuli with fewer lines of code"</t>
  </si>
  <si>
    <t>Note: excluded for distinct experiment count as it's analyzing preexisting dataset</t>
  </si>
  <si>
    <t>Y? replication study and using existing dataset, does this still count as a primary study; maybe should be excluded</t>
  </si>
  <si>
    <t>Mixed (researcher &amp; professional) ?- most likely, given the experiments were done in participants' offices</t>
  </si>
  <si>
    <t>Y?, test-driven development</t>
  </si>
  <si>
    <t>"Twenty-one programming students at Aalborg University Copenhagen participated inour study. Out of the 21, five were females and sixteen where males, while theiraverage age was 26.42 (SD 4.37). Their average experience level was 2.35 (SD = 0.51)in a scale from 0–6, as evaluated by the programming experience assessment ques-tionnaire. Thus, this score insinuates most of the subjects being novice programmers."</t>
  </si>
  <si>
    <t>Note: excluded due to use of pre-existing dataset</t>
  </si>
  <si>
    <t>novices, "Participants were recruited from Paderborn University. Their de-mographic data and expertise levels were collected according tothe EMIP experiment design. A total of 30 participants took part inthis study, out of which 26 were male and four female participants,with a mean age of 24.8 (SD = 4.4); all had normal or corrected tonormal vision."</t>
  </si>
  <si>
    <t>Note: excluded due to reuse of pre-existing dataset</t>
  </si>
  <si>
    <t>Mixed (Q&amp;A)</t>
  </si>
  <si>
    <t>fNIRS (functional Near Infrared Spectroscopy), fMRI (functional magnetic resonance imaging)</t>
  </si>
  <si>
    <t>HRV (heart rate variability) collected by ECG (electrocardiogram)</t>
  </si>
  <si>
    <t>VR eyetracker</t>
  </si>
  <si>
    <t>EEG (electroencephalogram )</t>
  </si>
  <si>
    <t>fNIRS</t>
  </si>
  <si>
    <t>IDE-log, Camera for facial data, Wristband sensor for pupil dilation, HRV, BVP, and skin temperature</t>
  </si>
  <si>
    <t>HRV</t>
  </si>
  <si>
    <t>Mixed (think-aloud &amp; Q&amp;A)</t>
  </si>
  <si>
    <t>Mixed (think-aloud), audio recorded</t>
  </si>
  <si>
    <t>Mixed (Q&amp;A), or oral assessment)</t>
  </si>
  <si>
    <t>Note: excluded for distinct experiment counting</t>
  </si>
  <si>
    <t>Mixed (post-test interviews), + observation notes)</t>
  </si>
  <si>
    <t>Mixed (think-aloud), video recorded</t>
  </si>
  <si>
    <t>Quotes-M</t>
  </si>
  <si>
    <t>Quotes-S</t>
  </si>
  <si>
    <t>Material</t>
  </si>
  <si>
    <t>Setting</t>
  </si>
  <si>
    <t>Notes</t>
  </si>
  <si>
    <t>code, short programs, one page</t>
  </si>
  <si>
    <t>"Most programs used in this study were used in previous studies [20–22,40,65] to cover a range ofdifficulties. They reflect a variety of levels in which the sections of the code interact and optionsto represent the programs in merged or sequenced code composition.3.2.1  Description of the Programs Used in the Study.We used short programs to avoid unnec-essary distractions that may confound the eye-tracking analysis later. Therefore, no program con-tained checks for empty or invalid input. In each of our experiments, the participants were in-formed about this and were assured that all inputs presented were valid and unambiguous. Wedesigned four pairs of programs with the goal in mind that the difficulty of understanding theprograms in a pair as well as the time to mentally simulating the programs in each pair should becomparable—in Section3.3, we discuss how we performed such evaluation. Variable names werenot obfuscated deliberately but did not carry semantic information, either.To give a flavor of both sequenced and merged code-compositions, we describe MaximumCount, Rainfall, and Omega in their sequenced version and the rest of the programs in theirmerged version. A complete description of all programs is available in the Appendix (see Figure5–7). The first pair was Minimum Sum and Maximum Count, both consisting only of plans"</t>
  </si>
  <si>
    <t>"Per standard procedure, only one participantand a researcher were in the lab simultaneously; the researcher did not interact with participantsduring the experiment."
"Our main study consisted of two phases (see Figure2). In the first phase, participants were succes-sively shown programs along with inputs and were asked to provide the output generated by theprogram based on the input (see Figure3). The programs were grouped as described in Section3.2.We randomized the order (merged-first or sequenced-first) within each pair of programs"
"In the second phase, participants were presented with a screen recording in which the traces oftheir eye-tracking data were overlaid on top of the respective tasks they had performed during the first phase. They were prompted to comment on their behavior and were asked to describe theirbehavior during prominent movement phases, such as switching between two code sections, fora better understanding of the eye-tracking data. They were also prompted to comment on howfamiliar the program felt and to summarize the program briefly"</t>
  </si>
  <si>
    <t>Educational (algorithms)</t>
  </si>
  <si>
    <t>Lab</t>
  </si>
  <si>
    <t>code, short programs, one page, with injected logic bug (but no syntax error as most IDEs/editors can detect them automatically)</t>
  </si>
  <si>
    <t>"We  prepared  six  small-scale  programs  (17  to  30  lines  ofcode)  written  in  the  C++  programming  language.  Eachprogram  was  intentionally  injected  bugs.  Every  bug  was  alogical bug; that is, no syntax errors were injected, as manyprogramming  editors  or  IDEs  can  identify  or  correct  syntaxerrors automatically. There were three levels of review diffi-culty: easy (short scale program with only one bug), medium(longer scale program with only one bug) and hard (longest scale  program  with  two  bugs).  And  each  level  had  twoprograms,  which  were  designed  with  similar  difficulty,  andtotally  six  programs  were  reviewed  in  the  study  for  eachparticipant"</t>
  </si>
  <si>
    <t>"We  evaluated  our  collaborative  eye  tracking  system  andshared gaze visualization. We recruited pair participants andasked  them  to  review  program  codes  in  a  simulated  remote work scenario"</t>
  </si>
  <si>
    <t>Educational (can tell from the screenshots)</t>
  </si>
  <si>
    <t>Lab?</t>
  </si>
  <si>
    <t>1 or 3 bugs in code snippets with 15-34 lines length. syntax, logical and semantic bugs. static images</t>
  </si>
  <si>
    <t>"The analysis of the eye tracking data focused on 12 short programs written
in Java programming language that served as stimuli in the eye tracking
experiment. These programs are typically written by novice programmers.
Nine of the 12 short Java programs had three defects each, while three programs
have one each. The bugs were intentionally added to the program codes, and
the participant’s task was to find these bugs in the static source codes. In this
paper, we refer to this task as debugging. Few of these injected bugs take a
minimal number of scans to detect. But quite a number takes a considerable
amount of time and may involve the participant’s analytical skills and prior
knowledge in programming.
Each program was assigned either one or three bugs, with different numbers
of lines of codes, cyclomatic complexity, and nested block depth as shown in
Table 1. Errors to locate range from easiest to spot (syntax errors) to the
hardest (semantic and logical errors). Table 2 presents the characteristics of
the errors that were injected into each program code. We can see from the
table that the injected errors were of various types and located in different
lines and sections of the programs"</t>
  </si>
  <si>
    <t xml:space="preserve">"The experimental setup and procedure
discussed in [30],"
"Eye movements datawere collected from 44 students from three private schools in the Philippines."
"The experimental setup consisted of a laptop, a monitor, a mouse, a keyboard, and a GazePoint table-mounted eye-tracking device. The hardware is set up by extending the laptop’s display to the monitor connected to it. The eye tracker was placed in front of the 17-inch monitor to allow the participant to view the codes while the eye tracker records the eye movements. The optimal setup between the user and the eye tracker is 100 cm horizontal distance and 40 cm vertical distance. The eye tracker was then put to the test to see if it was already operational. The participant was asked to sit comfortably, and then the eye-tracker was adjusted to detect the eyes of the participant. Calibration of the eye-tracker on the participant was done by asking the participant to follow the white circle/red dot to check if the calibration is proper. Calibration was done since the accuracy and precision of the eye tracker data depend on a successful calibration. When the calibration was successful, the participant started the experiment"
</t>
  </si>
  <si>
    <t>Educational (code written by novices)?</t>
  </si>
  <si>
    <t>"In the research, the eye movement parameters of test subjects were recorded using aGazePoint 3 (https://www.gazept.com/product/gazepoint-gp3-eye-tracker/ (accessed on27 December 2021)) eye-tracker tool and the OGAMA (http://www.ogama.net/ (accessedon 27 December 2021)) open source software package while implementing a randomlyselected algorithm on an FCh or N-S diagram in a C# programming language in a VisualStudio development environment"
"The algorithm description tools randomly represented one of the algorithms detailedin Section 3.3.  In any case, in order to avoid that level of the test subject’s knowledgeconcerning the results of the research, each test subject must also implement an algorithmon 1 FCh and 1 N-S. The density of the figures or texts also affects the processing ofinformation [35], so clarity and easy readability are important factors in the algorithmdescription tools and program codes; therefore, I tried to keep the same distance betweenthe texts. A total of 42 FChs and 42 N-S-based eye movement parameter packages weresaved in a database for further evaluation.During the implementation, all that was needed was to implement the algorithm, asthe additional source code snippet was already available to everyone. Figure 4 illustratessuch a snippet of code."</t>
  </si>
  <si>
    <t>"The GP3 eye-tracker hardware unit was placed about 65 cm from the eye of test sub-jects. In all cases, I tried to ensure that the illumination of the test subjects was naturallyuniform and that no sudden changes in light conditions occurred.  I displayed the algo-rithm descriptions and the source code editing interface of the Visual Studio developmentenvironment on a 22” diameter LG22M45 monitor capable of 1920×1080. A schematicdiagram of the testing environment is shown in Figure 2.Sensors 2022,22, x FOR PEER REVIEW5of 15Figure 2. A schematic diagram of equipment setup.To obtain additionalinformation on eye movement parameters, I marked these areas AOI  in  OGAMA,  as  illustrated  in  Figure  3.  On  the  left  side  (AOI1)  of  the  display  is  an image of the algorithm to be implemented represented by a randomly selected algorithm description tool (FCh: AOI1FChor N-S diagram: AOI1N-S), while on the right side (AOI2) it was possible to implement the source code (FCh-based implementation: AOI2FCh-based imple-mentation and  N-S-based implementation:  AOI2N-S-based  implementation).  The  fixation  detection  al-gorithms of OGAMA come from LC Technologies, which is a dispersion-type algorithm with window and was ported to C# and a time estimation support was added. A detailed description of the algorithm can be found in reference [34]. The algorithm description tools randomly represented one of the algorithms detailed in Section 3.3. In any case, in order to avoid that level of the test subject’s knowledge con-cerning the results of the research, each test subject must also implement an algorithm on 1 FCh and 1 N-S. The  density of the  figures or  texts also affects the  processing of infor-mation [35], so clarity and easy readability are important factors in the algorithm descrip-tion  tools  and  program  codes;  therefore,  I  tried  to  keep  the  same  distance  between  the texts. A total of 42 FChs and 42 N-S-based eye movement parameter packages were saved in a database for further evaluation.Figure 3. Definition of AOIs.Figure 2.A schematic diagram of equipment setup.
"</t>
  </si>
  <si>
    <t>a potentional new category: machine-generated code</t>
  </si>
  <si>
    <t>to-do: per year</t>
  </si>
  <si>
    <t>short programs</t>
  </si>
  <si>
    <t>"To obtain baseline data about participants’ customary reading be-haviour, to allow for comparison with code reading, and to famil-iarise participants with the experiment, we first asked participantsto read three short natural-language texts. English was chosen asthe natural language, and Java as the programming language, asthese are widely used and representative for a number of otherlanguages [17, 46].There are two stimulus programs (figure 1), which were read byboth novices and experts. Program 1 consists of a classRectangleand methods to calculate its width, height, and area. It originatesfrom the eyeCode study on Python programming [19] and wastranslated to Java. Program 2 defines aVehiclethat can changeits speed, and was adapted from a classroom example provided bya high-school computer science teacher. All stimulus texts wereshort enough to fit on the screen without requiring scrolling"</t>
  </si>
  <si>
    <t>"The recording situation was designed to be very ecologically valid. Almost all recordings
were carried out in the same computer class room in which the course took place, not a special
eye tracking lab, at the same place and under the use of the same display. In this class room,
it was not possible to completely shut out daylight, so the light conditions were not ideal, but
recording there allowed to integrate the gaze recording smoothly into the course and made the
situation more natural for the participants, since they were familiar with the environment. Only
for one novice, the NTs and lesson 1 were recorded in another lab room, which likewise did not
allow to fully control ambient light. Overall, the setup was aimed at creating an unobtrusive
and natural situation."
"The study was conducted in Germany and Finland and attracted
programmers with various backgrounds and different nationalities. Experts were mostly recorded
at their workplace using their own display and keyboard, so they were also very familiar with the
environment and the recording took place in a naturalistic situation. Just as with the novices,
the researcher left the participant to the task during the recording and did not hover about."</t>
  </si>
  <si>
    <t>Educational</t>
  </si>
  <si>
    <t>Mixed (classroom for novices &amp; workplace for experts)</t>
  </si>
  <si>
    <t>"This preliminary study is a replication of the Uesbeck et al.study  [6]  using  an  additional  data  collection  method  of  eyetracking.  They  conducted  an  online  randomized  control  trialby  dividing  participants  into  three  language  groups,  a  puremonoglot variant, embedded SQL code in Java, and a hybridvariant, they collected and analyzed the time it took developersto   arrive   at   a   correct   solution.   This   replication   collectedadditional  data  using  an  eye  tracker  while  the  participantssolved  the  same  tasks.  There  was  no  overlap  in  participants.The  gaze  data  lets  us  know  where  developers  were  lookingand what elements they were reading at any given time."</t>
  </si>
  <si>
    <t>"This preliminary study is a replication of the Uesbeck et al.study  [6]  using  an  additional  data  collection  method  of  eyetracking. "</t>
  </si>
  <si>
    <t>Material:</t>
  </si>
  <si>
    <t>Open Source</t>
  </si>
  <si>
    <t>Industry (Close-source/proprietary)</t>
  </si>
  <si>
    <t>code, bubble-sorting algorythm, 45 LoC according to the screenshot but 49 LoC were taken into account in their analysis</t>
  </si>
  <si>
    <t>"The test material was a C program of bubble sorting algorithm.There are total three errors designed for the test."</t>
  </si>
  <si>
    <t>"n our previous work [8], a kind of error-finding test was proposedto assess the students’ ability in program comprehension and de-bugging. The web interface and test program are shown in Figure1. At the beginning of the test, we informed students the numberof errors. They were required to click the checkbox next to theline number, once they found the error. The eye movement datawas collected by Tobii eye tracker during the whole test. Sinceparticipants always focused on the checkbox when they clicked it,the decision-making process could be observed in the eye-trackingmeasurement."</t>
  </si>
  <si>
    <t xml:space="preserve">Setting: </t>
  </si>
  <si>
    <t>Classroom</t>
  </si>
  <si>
    <t>Workplace</t>
  </si>
  <si>
    <t>7 slides with text and graphical example</t>
  </si>
  <si>
    <t>Lab/Educational</t>
  </si>
  <si>
    <t>Lab/OSS</t>
  </si>
  <si>
    <t>Lab/Industry</t>
  </si>
  <si>
    <t>lab+edu %</t>
  </si>
  <si>
    <t>lab+oss%</t>
  </si>
  <si>
    <t>code, 3 with displined ifdef annotations in C, 3 undisciplined</t>
  </si>
  <si>
    <t>"The code snippets were selected as a result of mining code repositories for commits thatshowed an opportunity to apply the refactorings evaluated (Medeiros et al.2018). Thus, alltasks have a template associated with real projects. For instance, R1 was applied to a taskwith template associated withVim’ssource code, R2 was applied to a task with templateassociated withLibpng’ssource code, and R3 was applied to a task with template associ-ated withOpenSSL. Malaquias et al. (2017) have also used similar tasks in their study. Wedecided to use simple constructions commonly occurring in many programming languages.The difference in lines of code between both disciplined and undisciplined versions is twolines for R1 and R3. R2 remains with same number of lines of code. Even though R1 inFig.5(a) involves undisciplined returns, according to Medeiros et al. (2018), the return state-ment is only an example. They handle other statements with subexpressions in the sameway, such as a function call as we have used.There are several types of maintenance tasks, such as applying refactorings, fixing bugs,and adding functionality. Our study focused on a type of task that focuses on code com-prehension. We assume that, to add functionality, refactor code, and fix bugs, developers will need to at least understand the code. For this reason and for time constraints, we onlyfocused on this type of task. The tasks also involved answering open-ended questions, whichparticipants  could  answer  by  saying  out  loud  the  resulting  output  without  any  multiplechoices"</t>
  </si>
  <si>
    <t>"First, we chose a quiet room to minimize distractions and with typical indoor fluorescentbulbs  for  the  experiment. "</t>
  </si>
  <si>
    <t>OSS</t>
  </si>
  <si>
    <t xml:space="preserve">lab </t>
  </si>
  <si>
    <t>code, 67 lines, two bugs</t>
  </si>
  <si>
    <t>"A  C-language  program  was  selected  as  our  test  material.It  was  a  calendar  calculation  program,  which  aimed  to  out-put  the  day  sequence  in  the  week  and  year  for  a  inputdate.  The  source  code  is  composed  of  five  C  functions includingmain(),isLeapYear(),getMonthLength(),getDaySeqInYear()andgetWeekDayNumber().  In  orderto conduct eye-tracking analysis, we divided the functions ineditor window into several several area of interest (AoI), whichis marked A to G in Fig.1. We use “others” to refer to the AoIon the screen except the editor area"</t>
  </si>
  <si>
    <t>" There was no time limit for thetest. All students participating in this experiment had normalvision or corrected vision.We  deployed  a  Tobii  EyeX  eye  tracker  on  each  testingcomputer,  and  implemented  a  measurement  system  based  onthe Eclipse IDE, and the plug-in iTrace. The system measuredthe  students’  behavior,  including  their  eye  movement  data,keyboard  and  mouse  interaction  data  during  the  debuggingtest. The acquisition frequency of the eye tracker is 60Hz"</t>
  </si>
  <si>
    <t>Educational?</t>
  </si>
  <si>
    <t>Classroom/Educational</t>
  </si>
  <si>
    <t>Classroom/OSS</t>
  </si>
  <si>
    <t>Classroom/Industry</t>
  </si>
  <si>
    <t>tasks in python</t>
  </si>
  <si>
    <t>"In order to collect eye gaze information, an experiment was con-ducted with 12 university students. The programming languageto solve the task is Python, because all of the students engage inprogramming in Python on a daily basis. After the subjects wereexplained how to proceed with the task for about 5 minutes, theyengaged in programming in a test format. In order to minimizethe effects of environmental factors on gaze, the experiment wasconducted in the same location, making the learners use the samelaptop.Data collected in the experiment is used to estimate the thoughtprocess of learners who solve a programming task to draw a speci-fied figure as shown in Figure 1. The task given in this experimentis to design a figure drawing using mainly repetition. As shown inFigure 3, the left side of the screen contains the content of the draw-ing task, while the right side of the screen contains PyCharm, anintegrated development environment for programming. A Tobii ProNano, a gaze tracking device manufactured by Tobii, was attachedto the PC to record the gaze information of learners. The sampling rate of the viewpoint coordinates was about 1/60 second. No sig-nificant loss of gaze information was observed for all learners. Inorder to equalize the width of the time series, the gaze informationwas resampled to 1.0 second intervals by linear interpolation"</t>
  </si>
  <si>
    <t>classroom</t>
  </si>
  <si>
    <t>code vs. English text</t>
  </si>
  <si>
    <t>"Due to their representativeness and wide use, English was chosenas natural-language and Java as programming language, partlysubjoined with pseudocode. As a start,noviceswere recordedreading three English texts and after finishing the first lesson oftheir Java course three programs, one in Java, two pseudocodes.Figure 1 shows the Java code. Later throughout the Java course,the novices’ gaze was recorded twice more, once after the third lesson (stimulus program SC1) and again after the fifth (stimulusprogram SC2). SC1 originates from the eyeCode study on Pythonprogramming by [Hansen 2015, 39, 40, 101-105, 206-208] and wastransferred to Java. SC2 program is based on a classroom exampleprovided by a high school computer science teacher and was slightlyrevised, e.g. variable names were translated to English and it wasshortened to fit a screen page (see figures 7 and 8). Theexpertsread the same NTs as the novices as well as three Java programs,including SC1 and SC2. After each text, participants answered acomprehension question. Three types of questions were employed:writing a summary, a multiple-choice question about the content ofthe text, and an outcome question. For the latter, on NT participantswere asked about a detail of the text, on SC they had to provide thevalue of a certain variable after the program was executed.When comparing NT and SC reading behavior for RQ1, the earlycode reading behavior of novices is of most interest, thus onlythe programs after Lesson 1 are compared to NT. For experts, NTis contrasted to all three available SCs. For RQ2, AOI coveragebetween novices and experts is analyzed on SC1 and SC2, the twoprograms which were presented to both groups"</t>
  </si>
  <si>
    <t>"Gaze data was recorded using a RED-m eye tracker from Senso-Motoric Instruments and OpenGazeAndMouseAnalyzer (OGAMA)[Voßkühler et al.2008]. Four experts were recorded with a sam-pling rate of 60 Hz, all other participants with 120 Hz. An adaptedversion of the Identification by dispersion threshold algorithm (I-DT) [Salvucci and Goldberg 2000] was used to detect fixations. Ituses the distance between the sample points that are furthest apartas dispersion metric [Blignaut and Beelders 2009], allows 5% ofthe samples within a fixation outside the maximum spread area[Holmqvist et al.2011, 155, 162], and sets the duration thresholdin milliseconds. Furthermore, the time span missing between twocontiguous samples within in a fixation cannot exceed the mini-mum fixation duration. These adaptions make the I-DT more robustagainst noise. Maximum dispersion was set to 1◦of visual angle,minimum fixation duration to 48 ms. Spatial errors in the fixationdata were corrected automatically by combining and advancingthe correction approaches by [Nüssli 2011] and [Lohmeier 2015].Assuming that during reading gaze is mostly directed at AOIs, thenumber of fixations on AOIs is maximized by means of the specificdistribution of AOIs across the stimulus."</t>
  </si>
  <si>
    <t>Mixed/Educational</t>
  </si>
  <si>
    <t>Mixed/OSS</t>
  </si>
  <si>
    <t>Mixed/Industry</t>
  </si>
  <si>
    <t>code, java class file</t>
  </si>
  <si>
    <t>"The data set used in this analysis was collected in 2015 [Kevic et al.,2015]. Kevic et al. conduct an eye tracking study on large sourcecode in an open-source system using the Eclipse plugin iTrace[Shaffer et al., 2015]. The eye tracking infrastructure iTrace auto-matically gives the exact source code element that is looked at withthe line-level, by mapping the eye movement to source code ele-ments even in the presence of scrolling and context switching. Theyused the Tobii X60 eye-tracker for the data collection which has 0.5degrees of on-screen accuracy. Twenty-two programmers at twodifferent expertise levels (experts and novices) participated in thisstudy. The participants consisted of twelve professional program-mers working in industry and ten computer science students. Eachparticipant is asked to work and navigate through three differentchange tasks (bug fix tasks). Twelve participants (nine professionalsand three students) rated their experience in bug fixing as aboveaverage and the other ten rated their experience as average. Theyare given three bug reports from the JabRef repository and theyare asked to fix the bugs. The first bug is about a missing commato separate the keywords and it requires the developers to traversefour classes to fix it, the second task is about fixing a failure toimport big numbers, and the third task is about a failure to launchAcrobat on Win98 which requires a single method traversal to fixthe bug. In this work, we use the eye tracking data related to thesecond task that required the programmers to read only one classto fix the bug"</t>
  </si>
  <si>
    <t>"The study was conducted in two steps at two physicallocations. In the first step, we conducted the study withtwelve professional developers on site at ABB. We used asilent and interruption free room that was provided to us forthis purpose. In the second step, we conducted the studywith ten students in a university lab at Youngstown StateUniversity. We used the same procedure as outlined belowat both locations"----from the original study</t>
  </si>
  <si>
    <t>mixed</t>
  </si>
  <si>
    <t>code, 3 short programs, 5/13/17 lines</t>
  </si>
  <si>
    <t>"Program Na (For review - the participant was encouraged
not to think aloud when reviewing the code to minimize
researcher provoked data).
• Program Nb (For explanation - when the participant had indicated they now understood the program, the program was
shown again and they were invited to describe its purpose
and output)."
"The full set of stimuli are available in the repository. Program
1 (5 lines of code) is a for loop iterating over the integers 0 to 4
and printing the double of each value. Program 2 (13 lines of code)
includes a for loop which iterates over a set of positive and negative
integers. On completion of the loop the program prints the sum of
the positive numbers and a count of the negative numbers. Program
3 (17 lines of code) prints an array of five integers, then reverses
and prints the same array variable"</t>
  </si>
  <si>
    <t>"Recruitment was via email to undergraduate computing students at the authors’ institution."
"Each session was conducted by a single researcher. At the beginning of a recording session, it was confirmed with the participant
that they had read the information sheet as circulated. An opportunity for questions was provided. The researcher guided the participant through the consent form. Then, the preliminary participant
questionnaire was completed to collect profile information such
as age, programming experience, self-assessment of energy level
and, if applicable, information about their dyslexia. On completion
of the questionnaire, a brief overview of the eye tracker setup was
provided, along with verbal guidance about sitting position and being comfortable. Further d"</t>
  </si>
  <si>
    <t>Note: excluded for distinct experiment counting as it's publishing a pre-used dataset</t>
  </si>
  <si>
    <t>Workplace/Educational</t>
  </si>
  <si>
    <t>Workplace/OSS</t>
  </si>
  <si>
    <t>Workplace/Industry</t>
  </si>
  <si>
    <t>workplace</t>
  </si>
  <si>
    <t>code, 3 paired (crowded vs. spaced) java programs
"The programs were devised so as to fit onto a single screenyet be of sufficient complexity to elicit a meaningful set ofgaze data."; 5/13/17 LoC</t>
  </si>
  <si>
    <t>“During the experiment, participants wererequired to read and understanding three small Java programs.The programs were devised so as to fit onto a single screenyet be of sufficient complexity to elicit a meaningful set ofgaze data. Program 1 (5 lines of code) consists of a forloop which iterates over the integers 0 to 4, multiplying bytwo and displaying the result (Fig. 1 - crowded, Fig. 2 -spaced). Program 2 (13 lines of code) includes a for loopwhich iterates over a set of positive and negative integers,totalling the positive values and counting the zero or negativevalues, then displaying the result (Fig. 3 - crowded, Fig. 4- spaced). Program 3 (17 lines of code) reverses an array ofintegers, displaying the array contents before and after thereverse operation (Fig. 5 - crowded, Fig. 6 - spaced). For eachprogram, spacing was introduced between lines of code toachieve visual separation while retaining the logical coherenceof the program. So, for example, in the spaced version ofprogram 2, variable declarations remained grouped together(L01 and L02). Similarly the comment lines L03 and L04.Where the program tokens themselves introduced spacing,additional spacing was not introduced, for example L08-L09and L10-L11.”</t>
  </si>
  <si>
    <t>“Experiment sessions were undertakenin a room in which only a researcher and participant werepresent. Each session lasted approximately 20 minutes. Theprompts and programs described above were presented on aHanns-G HL249DPB 23.6” 1920 x 1080 monitor. Eye trackingwas undertaken using a Tobii X3-120. Participants were seatedat a gaze distance of approximately 65cm.”</t>
  </si>
  <si>
    <t>oss+students involved</t>
  </si>
  <si>
    <t>"the  experiment  material  consists  of programs  that  are  4  to  28  lines  long,  subjects  are  asked  toread  three  programs  after  they  completed  each  module."</t>
  </si>
  <si>
    <t>"In this section we describe the preexisting dataset we usedin this study, which was first presented in [12]"
"As  reported  in  [12],  the  experiment  material  consists  ofprograms  that  are  4  to  28  lines  long,  subjects  are  asked  toread  three  programs  after  they  completed  each  module.  Twoof the programs are in pseudocode and programs progress incomplexity  throughout  the  six  learning  modules."
"Our methodology consists of examining expert and noviceeye  movement  over  source  code  to  determine  the  influence of  the  frequency  effect  on  their  eye  movement.  The  six  Javalearning  modules  contain  source  code  tokens  with  diverselengths  and  frequencies."</t>
  </si>
  <si>
    <t>quote from original study: "During the weekly Java classthey  individually  worked  through  an  online  course,2whilethere was a tutor present to provide assistance. Students wereallowed and encouraged to seek help from their classmates" "The  expert  participants  were  studied  individually  at  theiroffices  or  in  another  location  of  their  choice. "</t>
  </si>
  <si>
    <t>Note: excluded due to using a pre-existing dataset that was published in 2015</t>
  </si>
  <si>
    <t>use of preexisting dataset that was curated in 2015;
original experiment: Mixed (workplace &amp; classroom)</t>
  </si>
  <si>
    <t>static images; In a code comprehension task, participants areshown a snippet of code and asked an associated software maintenance question [144]. In a codereview task, participants are shown an image of a GitHub pull request (i.e., code, a patch to thatcode, and a comment) and asked whether they would accept it or not. In a prose review task,participants are shown English writing with simple editing markup and asked whether to acceptthe changes or not. 7 to 14 lines of natural language or code with comments/instructions</t>
  </si>
  <si>
    <t>"Seventy-six students mentally manipulated lists, arrays,and trees."</t>
  </si>
  <si>
    <t>"Subsequently, we present the results of a second study using both fMRI and fNIRS as well asphysical eye tracking (captured simultaneously during the fMRI session) to investigate the neuralrepresentations of several classes of data structures and their manipulation (see Figure4; we referto this study as theData Structure Study)."</t>
  </si>
  <si>
    <t>Educational (data structure)</t>
  </si>
  <si>
    <t>Lab/Industry(close-source)</t>
  </si>
  <si>
    <t>"We collected gaze data when fifteen university students withbasic programming skills solved ten debugging questions. Thequestions were related to topics such as simple calculations,pointers, and sorting, and each allowed a maximum of 4 min-utes for answering. The questions included compile, runtime,and output error patterns"</t>
  </si>
  <si>
    <t>with students so...</t>
  </si>
  <si>
    <t>Lab? or unknown</t>
  </si>
  <si>
    <t>"Hondt("hondt")implementstheHondtalgorithmforseatallocationafteranelection.Thistaskis iterative,small-sized,andmediumcomplex(Vg= 5).•BucketSort("bsort")implementsa sortingalgorithm.Itis medium-size,iterative,andcomplex(Vg=  10).•Fibonacci("fibo")istheimplementationofthealgorithmthatgeneratestheFibonaccisequence.Itissmall,purelyrecursive,andsimple(Vg= 2).•MatrixDeterminant("matdet")implementstherecursivealgorithmthatcomputesthedeterminantofsquarematrices.Itis medium-sized,mostlyrecursive(Vg=10)"
"WeconsiderthatcodereviewingofCprogramswouldbeappropriate,asprogramswritteninChavea widevarietyofbugscenariosandmakethetaskofdefectseedingwithrealisticbugseasier.Weusedthemostfrequenttypesofbugsfoundindeployedprograms[23,34]asa guidetodefinethebugsseededineachprogramunderreview"</t>
  </si>
  <si>
    <t>"Inthissection,wefocusona  crucialevaluationsteptoassurethatiReviewisviable:evaluatingtheaccuracyofthecodereviewclassificationsprovidedbyiReview.Inouropinion,thisisa  mandatorystepbeforemovingtoa  morecomprehensiveevaluationinrealenvironments.Thus,weperformedanevaluationcampaignincontrolledconditionstoevaluateiReviewaccuracy.Themostimportantaspectofthecontrolledconditions(whencomparedtothereal-worldevaluationina softwarecompany)is thatweseededthecodeunderinspectionwithrealisticfaultstoallowcomparisonoftheactualperformanceofreviewersinfindingbugswiththecodereviewevaluationsprovidedbyiReview"</t>
  </si>
  <si>
    <t>Educational (with common bugs found in deployed code injected)</t>
  </si>
  <si>
    <t>"As part of our larger project on readability, each rule (min-imize nesting, avoid do-while) has four algorithmic problems,and each algorithmic problem has four solutions presented asJava  methods.  There  are  a  total  of  32  Java  methods,  16  foreach  readability  rule.  For  the  scope  of  this  paper,  we  onlyfocus on the rating aspect of the project where each participantcarries out 4 method comparison tasks associated with R1 and4 method comparison tasks in R2. For each rule, the participantwas shown two methods side-by-side on the screen (see Figure1) where one method was following the rule and the other wasnot following the rule. The method’s functionality was givenin plain English at the top. The prompt assigned to them wasto  analyze  the  code  and  choose  which  method  they  thoughtwas more readable with an optional comment justifying theirchoice.  The  code  that  followed  the  rule  was  always  placedon the left but we found that participants transitioned to bothcode snippets before making their selection"</t>
  </si>
  <si>
    <t>"We  used  the  Tobii  X60  eye  tracker  running  at  60Hz  andTobii  Studio  to  record  eye  gaze  on  the  code  snippets  thatwere displayed on the screen side by side. The responses werecollected  via  a  Google  form  after  they  were  done  analyzingthe code snippets"</t>
  </si>
  <si>
    <t>"The Unity 3D development tool was used to create three VR programs for provision to participants in this study: iterative structures, recursive call structures, and function call structures. In each question, three or four grammar or semantic errors can be spotted. The task for the participant is to identify those errors without seeking help fromthe program editing software or any other form of aid. Participants then need to control a handheld controller to answer the question. To prevent scenarios wherein the participant simply guesses the answer from the name of the variables, variables were all named after simple symbols, with the ROIs divided according to the functions of the program [12], e.g., variable declaration, loop condition judgment formula, functional program operation, function call, etc"</t>
  </si>
  <si>
    <t>"Fig. 1(a) shows the VR classroom scene of the first program in the question"
"In this study, a total of 40 university students (27 men and 13 women)with average age of 20.6±3.2 years (range, 19–23 years) who have taken C++ programming language course(s) for at least 1 year at a department of information science in Southern Taiwan were recruited as participants"</t>
  </si>
  <si>
    <t>"The stimuli consisted of six questions of two types; Selection and Iteration. Each of these types had three questions
for each level of difficulty; easy, medium, and hard. Each stimulus consisted of a problem statement, and four options –
making a total of five AOIs. Each question had at least two correct answers out of four. The participants were familiar
with these questions having studied them several weeks before the experiment took place. Tobii X2-30C was used to
collect the eye-gaze data"</t>
  </si>
  <si>
    <t>"Sixty-six first-year computer science undergraduate students from a university in the Southeast Asia were recruited
for this study who had normal or corrected to normal vision. T"</t>
  </si>
  <si>
    <t>"The stimulus material included two program problems writ-ten in C programming language. Each problem included threefunctions. The first problem involved iteration, in which theprogram goal was to print out twin primes (i.e., two adjacentprime numbers). The second problem used mainly a recursionstructure, in which the program goal was for conversionbetween numerical systems. Specifically, the program wasasked to convert decimal numbers first to binary ones, thento octal"</t>
  </si>
  <si>
    <t>"During the experiment, both EEG activities andeye movements were recorded.'
"Before the experiment started, the participants were giveninstructions about the flow of the experiment. This wasfollowed by calibration of the eye-tracker device...."</t>
  </si>
  <si>
    <t>"In our study, we included 60 real-world PullRequests in total from open source C/C++ projects on GitHub. These60 Pull Requests consisted of (1) 20 code review stimuli adoptedfrom a previous fMRI study conducted by Floydet al.[26] and (2)40 Pull Requests obtained from the top 60 starred C/C++ projectson GitHub in February 2019. For each of the 60 GitHub projects,we requested the 60 most recently committed Pull Requests onFebruary 3, 2019, retaining that contained (1) no more than twofiles with changes, (2) fewer than 10 lines of changes (to fit the fMRImonitor), and (3) at least one C/C++ file being changed. Finally,we randomly selected 40 Pull Requests from 18 different GitHubprojects that meet the filtering requirements. The 60 Pull Requestshave an average of 8.7 lines of code (δ=1.8) and an average of 2.7lines of changes (δ=1.5)"
"the technical contentsof the Pull Requests (e.g., the code change, context, and commitmessage) were taken from historical GitHub data; the identifyinginformation (e.g., purported names and faces of developers) wasexperimentally controlled. "</t>
  </si>
  <si>
    <t>fMRI involved</t>
  </si>
  <si>
    <t>"To create the experiment’s tasks, we mined the code of opensource projects to find functions containing atoms of confusion.The selected functions were adapted and simplified to make themself-contained, fit them to our research scope, and reduce the timerequired for completion by participants. We have tasks with threedifferent types of atoms (see Figure 4):Assignment as Value,Con-ditional Operator, andLogic as Control Flow. Each task has one ormoreprintfstatements; each participant’s assignment is to specifythe correct output to be printed on the standard output when thecode snippet is executed. We have selected six functions in total,and for each selected snippet, we created a refactored version byremoving the atom of confusion and use it as a control treatmentgroup. The tasks have less than 30 LOC, so that scroll down couldbe avoided."</t>
  </si>
  <si>
    <t>"We now present our controlled experiment. We present the settings,experimental units, execution, and data analysis procedures"
"For the experiment execution, we have prepared a laptop with asystem developed to control the experiment’s execution flow. "
"Beforestarting the tasks, for each participant, the eye-tracking device isre-calibrated..."</t>
  </si>
  <si>
    <t>"Source code.Participants were provided with the programsStudentandVehicle, consisting of 40 and 32 lines, respectively. Since pro-grams had to fit on the screen without scrolling to ensure thecapturing of accurate gaze data, they had to be around a maxi-mum of 40 lines. This choice matches existing research on bothprogram comprehension, [24,25,42] and eye tracking combinedwith comprehension [10,12,48]. Both classes are relatively simple,containing a constructor, one to two regular methods, and onemainmethod. The main method was added to combine different calls ofregular methods in order to investigate whether participants wereable to reason about the behaviour of the class. ClassStudentwasmade to closely resemble participants actual exercises during thecourse, while classVehiclewas based on earlier researc"</t>
  </si>
  <si>
    <t>"Equipment.To investigate the reading patterns, we will make use ofeye tracking equipment. Such equipment has been used in similarresearch before (see [12,13,17,41] among others). It concerns aTobii t60 XL eye tracker, attached to a screen of 24" at a 1920*1200resolution and supported by Tobii Studio 2.3.2. A sampling rate of60hz was used. The test setup consisted of a regular desk and chairwith a PC screen positioned on it"</t>
  </si>
  <si>
    <t>"We choose jFreeChart as the specimen system in this experiment.
jFreeChart is a large open-source Java project that allows users to
draw and display charts in their applications. We use version 1.1.0,
released in 2015, which involves about 300 KLOC and about 94,000
Java classes. To present realistic code review tasks, we choose six
historical bugs shown in Table 3. One-third of the patches were proposed by an APR tool and chosen from Defects4j-Repair project [25],
while the rest were historical human repairs selected from the
project’s repository. Each patch consists of code samples ranging
from 8 to 76 (Mean: 11 and SD: 13) lines of code and between 3 and
41 (Mean: 26 and SD: 23) repaired lines"</t>
  </si>
  <si>
    <t>"Participants completed demographic information and background
surveys online before the study. We conducted the experiment in
a quiet room with an eye-tracking system; the participants were
seated approximately 70 cm away from the screen in a comfortable
swivel chair with armrests. Before running the experiment, all
participants signed a consent form and the experimenter verbally
explained the experiment’s procedure in detail. Participants were
informed that the experiment consisted of one Java project and that
they would be sequentially reviewing six patches. The experimenter
did not explain the particular goal of the experiment"</t>
  </si>
  <si>
    <t>Mixed (OSS host project + machine-generated and human written repairs)</t>
  </si>
  <si>
    <t>"We select bubble sorting algorithm as our investigation target, anddesign a C program with two functions. The test screen is shownin Figure 1. In this program, themain()function calls thesortAr-ray_bubble()by passing the parameters of array name, array sizeand order option to it. The test program has total 49 lines, in whichthe bubble-sorting function has 20 lines"</t>
  </si>
  <si>
    <t>"We recruited and selected 19 undergraduates from our university.They are the first-year undergraduate students who are studyingthe course of C language programming. All the students knowabout the background knowledge to solve these questions, includ-ing C function, C array and other C basic grammar,and they havenormal vision or corrected vision. The students were asked to browsethe source code, and find the a given number of errors. During thetest, they can click the check box in web page to mark the errorline, change their answers before submitting them. There was notime limit for the test, and the students could submit the answerand stop the test at any time"</t>
  </si>
  <si>
    <t>Lab or classroom?</t>
  </si>
  <si>
    <t>"During  the  research,  we  tried  to  formulate  the  most  diverse  LINQ  queries  possible,  fitting  them  to  three  different  data  sources  (LINQ  To  Objects,  LINQ  To  XML  and  LINQ  To  Entities). Each query syntax query included the from and selectkeywords,   which   were   expanded   with   another   additional   keyword per task, for example, where, let, or orderby. "</t>
  </si>
  <si>
    <t>"During  the  examination,  the  devices  and  the  test  subjects  could not been reached by direct, disturbing sunlight, moreover, the audio-visual stimuli were tried to be minimized as much as possible  in  order  to  achieve  the  highest  possible  concentration  level of the test subjects. Overall, during the research we tried to exclude all possible confounding factors. During the test, the test subjects could observe each query for a maximum of 60 seconds, during  which  eye  movement  parameters  were  continuously  observed and recorded. At the end of the test, the data was saved to a database. The experimental procedure is shown in Fig 2"</t>
  </si>
  <si>
    <t>Educational (database queries)</t>
  </si>
  <si>
    <t>"Subjects were asked to perform codecomprehension tasks. These comprehension tasks were takenfrom [17] and translated into Java. In this study, we selectedone type of comprehension task, i.e., code snippets for cre-ating four shape objects (Circles, Squares, Rectangles, andTriangles) and drawing them in some order on the screen. Weincluded five code snippets with varying levels of difficulty(i.e., three easy and two difficult). In particular the easy tasksconsisted of a few variable names (mnemonic or genericnaming) to impact subjects’ working memory by interferingwith their ability to remember the mapping between variablename and its shape. One of difficult task consisted of a loopthat adds variables of shapes in an array by using a complexmathematical function to impact subjects working memory(for remembering the order of shapes) and their mathematicalskills. The other difficult task consisted of double-nestedquestion-mark-colon operator requiring a subject’s mathemat-ical and working memory abilities"</t>
  </si>
  <si>
    <t>"The study was conducted in a des-ignated room for eye tracking to minimize interruptions andto control the light conditions. When the subject arrived atthe designated room, we first asked the subject to fill-in ascreen questionnaire to ensure that the subject was eligible forthe experiment. The two main criteria for eligibility were thatthe subject was knowledgable in object-oriented programminglanguages and that the subject had normal or corrected tonormal vision"
"We conducted a lab experiment with 8 subjects that hadan academic background in Computer Science or relatedengineering field. Each subject performed 5 source code com-prehension tasks as we recorded eye tracking measurements"</t>
  </si>
  <si>
    <t>"All code snippets were in the programming language Python and were presented inEnglish, the standard language for computer code. The instruction as well as the erro-neous codes and their solutions can be found in the Data S1 (Task 1, Task 2, and Task3). Task 1, “printing rectangles,” was based on Fitzgerald et al. (2008) and consisted of43 lines of code. Task 2, “printing S,”1consisted of 38, and Task 3, “list manipulation,”consisted of 39 lines. Each code snippet contained four nonsyntactic bugs, which meansthat they prevent the program from running as intended but that compilers and inter-preters are not able to detect them (Gould, 1975, p. 152). The bugs can be categorized asmisplaced, malformed, and missing statements (“bugs”). Misplaced statements are codecomponents that appear in the wrong place of the program. Malformed statements arecomponents that were formulated incorrectly but appear at the right place of the program.Missing statements are statements in which a required component was omitted (Fitzgeraldet al., 2008; Johnson, Soloway, Cutler, &amp; Draper, 1983)"</t>
  </si>
  <si>
    <t>"All participants sat in front of a screen with an approximate viewing distance of60 cm. Novices were tested one by one in an empty classroom of their university.Experts were tested in their offices. First, the participants answered demographic ques-tions and read a short introduction to their task to debug short Python code snippets.They were informed that the program codes included several bugs, but that each bugcould be fixed by changing at most one line of code."</t>
  </si>
  <si>
    <t>Mixed (lab &amp; workplace)</t>
  </si>
  <si>
    <t>"The  test  was  organized  after  the  students  learned  C  func-tion   and   C   array.   One   program   is   designed   to   test   thestudents’  ability  in  tracing  the  function  calling  and  findingbugs.  The  program  is  to  calculate  which  day  of  the  weekfor  the  given  input  date.  Besides  themain()function,  thereare  four  functions:getDaySeqInYear(),isLeapYear(),getMonthLength(),  andgetWeekDayName().  Total  fourerrors were designed and distributed in different function code."</t>
  </si>
  <si>
    <t>"The experiment scenario is shown in Fig.1. Each computerwas  equipped  with  an  Tobii  eye  tracker.  A  web-based  error-finding test system was developed. The source code of ques-tioned program was displayed in the two columns of one webpage, as shown in Fig.2"</t>
  </si>
  <si>
    <t>Lab-setting alike classroom? (accrording to the photo)</t>
  </si>
  <si>
    <t>"In line with our research goals, we used source code snippets thatboth novices and intermediate programmers are able to understand.To understand the effect of source code linearity, we calculated𝑖forall candidate snippets and assigned them to a category (A, B, C, D,or E). The category of a snippet indicates to which 20% percentileits linearity𝑖belongs. For example, a linearity𝑖=1.64 belongs tothe 30% percentile and thus is part of category B.We selected 10 snippets, 2 from each category (cf. Table 2). Were-used 8 Java snippets from the original study by Busjahn et al.(including both snippets that were shown to novices and experts). Inaddition, we created 2 new snippets (CheckIfLetters,SumArray),comparable in complexity and content, to balance our snippetsalong our linearity𝑖metric. All snippets are rather short with,at most, 30 lines of code. The source code snippets implementalgorithms commonly used in computing education (e.g., insertionsort). For example, Listing 1 shows a snippet that calculates thecubed number of 2 (𝑖=1.64, Category B).Each snippet contains a single class with onemainmethod, upto 4 helper methods, and, at least, oneSystem.out.print()state-ment composing the snippet’s result"</t>
  </si>
  <si>
    <t>"...collected data from three universities"</t>
  </si>
  <si>
    <t>"In an effort to replicate real life development environment as close as possible we aim atidentifying four code snippets from open-source projects to use in our experiment. Snippetshad to meet the following criteria:–Participants  must  be  able  to  understand  the  snippet  on  its  own,  without  too  manyexternal references.–The snippets must be around 30-40 lines of code including comments so that all chosensnippets take similar time to comprehend without interference due to length.–The snippets should be able to be altered in such a way that a reasonably difficult todetect semantic defect can be inserted.–The snippets should be able to be altered to contain Linguistic Antipatterns.The  snippets  were  chosen  from  JFreeChart,  JEdit,  and  Apache  Maven  projects.  Twosnippets  were  chosen  Apache  Maven—methodsreplaceandindexOfAny(fromStringUtils.java), one from JEdit— methodLoadRuleSets(from SelectedRules.java),and one from JFree-Chart—methodcalculatePieDatasetTotal(from DatasetU-tilities.java).  After  conducting  a  pilot  study  to  assess  the  suitability  of  each  snippet  wediscarded methodLoadRuleSetsfrom JEdit as it required a good understanding of sur-rounding source code and domain knowledge. Thus, the experiment is performed with theremaining three code snippets"</t>
  </si>
  <si>
    <t>"The researcher explains every step of the experiment to the participants beforehand to ensurethat they understand the experimental procedure and what is expected of them. Participantsare given a consent form to read and sign if they agree. Next, participants are fit to the fNIRSdevice and positioned in front of the eye tracking device, computer screen, and keyboard. After this, the participant is asked to relax and a baseline for the fNIRS is conducted. Partic-ipants are then asked to calibrate the eye tracker by using their eyes to follow a sequence ofdots on the screen in front of them. Anytime a baseline is conducted throughout the experi-ment, participants are shown a video of fish swimming for one minute. This has been usedin similar fNIRS research studies to provide a controlled way to relax participants"</t>
  </si>
  <si>
    <t>"Recordings took place in a private university studyroom with natural lighting. For each recording, only the participantand an investigator were present. "</t>
  </si>
  <si>
    <t>"Subjects were presented withthree on screen Java programs, adapted from the EMIP’14 workshop[3] - see Figures 1-3. The selected programs included a mix of sequence, selection and iteration constructs. They weresmall enough to fit on a single screen while maximizing font sizeand were sufficiently complex to engage the participant for a periodof time to acquire meaningful gaze data"</t>
  </si>
  <si>
    <t>Note: excluded as using a pre-existing dataset</t>
  </si>
  <si>
    <t>Note: excluded, pre-existing dataset</t>
  </si>
  <si>
    <t>"Various  stimuli  were  utilized  to  present  the  material  to  the students.   We   utilized   instruction   stimuli   to   help   guide   the students  and  PDFs  to  cover  the  learning  content.  After  specific learning  content  was  displayed,  we  utilized  a  questionnaire  to ask which programming solution best addressed the weaknesses. Students   provided   their   responses   to   the   multiple-choice questions directly in the Tobii. Then we continued with students examining  source  code  in  Notepad++  and  writing  either  source code,   pseudocode,   and/or   comments.   This   was   designed   to determine   if   students   could   correctly   identify   if   a   specific vulnerability  existed  and  then  could  each  student  provide  a mitigation technique to secure the code."
"For this learning module, our effort was focused on the creation of a coding exercise that involved a manual code review without the  usage  of  any  code  analysis  tool  suites.  This  involves  a  line-by-line manual reviewing of the code. It is recommended that an organization  utilize  manual  and  automated  methods  for  secure code   [5,   13].   We   selected   weaknesses   including   CWE-22 (Improper  Limitation  of  a  Pathname  to  a  Restricted  Directory  - Path   Traversal),   CWE-311   (Missing   Encryption   of   Sensitive Data),  CWE-434  (Unrestricted  Upload  of  File  with  Dangerous Type),  CWE-862  (Missing  Authorization).  Additional  learning modules  that  utilize  static  and  dynamic  analysis  tools  are  in progress"</t>
  </si>
  <si>
    <t>"Our room was chosen to minimize noise and bright lights as it is important  to  make  the  student  feel  as  comfortable  as  possible [8].  "</t>
  </si>
  <si>
    <t>"The stimuli, eight pieces of source code with a length of approx-imately 20-50 lines, were generated especially for the experiment.Two of them were correct, six codes were erroneous. Four codesincluded one error. Two codes included three errors. All errorsincluded were logical errors and are not obvious at a first glance.They require a more thorough understanding of the code. Sincethe test subjects were German-speaking, comments or further ex-planations in the code were written in German. The codes wereset up neutrally as text documents, therefore no further tools wereavailable to the subjects. They had to perform the review withoutsyntax highlighting or the possibilities of an integrated develop-ment environment (IDE). For each code, the participants’ responseswere rated according to a sample solution"</t>
  </si>
  <si>
    <t>"The experiment took place at an eye tracking classroom. All par-ticipants worked individually with a Tobii Spectrum 600 eye tracker.The classroom is set up as a professional eye tracking laboratory andallows researchers to control confounding environmental variables.Measures included participants’ eye movements during C++ codereview, demographic background data, and retrospective verbalcomments on replays of their own eye movement recordings. Theretrospective interviews took place directly after the eye trackingexperiment, so that the subjects’ impressions were still fresh andas unbiased as possible"</t>
  </si>
  <si>
    <t>analysis of open dataset</t>
  </si>
  <si>
    <t>reuse of other researcher's published data
"he data set used in this experiment is from both novice and ex-pert programmers collected in 2015 [Busjahn et al.2015]. Fourteennovices, who attended a Java beginner course, were recruited forthe study. The students’ eye movements were recorded at the end ofeach of the six modules taught, and the stimuli included Java codeand English natural text. Each module covered different program-ming fundamentals and took place over the course of several weeks.Six professionals were recruited from several local companies"</t>
  </si>
  <si>
    <t>reuse of other researcher's published data</t>
  </si>
  <si>
    <t>"We used three code examples Bubble, GCD, and Vehicle as
stimuli. They correspond to the algorithms Bubble Sort,
Greatest Common Divisor, and a class that represents a
Vehicle with methods like accelerating and decelerating.
The complexity of these code examples varies between
complex (Bubble), medium (GCD), and easy (Vehicle),
assessed with the help of researchers involved in education,
learning analytics, and teaching. E"</t>
  </si>
  <si>
    <t>"In this section, we report the results of our quantitative and
qualitative analysis of every hypothesis. As the data basis,
we recorded n = 24 participants from the nearby University
campus, out of which seven were females and 17 males, with
a mean age of 26.29 (SD = 4.28). The participants were all
Computer Science students (semesters 1-10)."</t>
  </si>
  <si>
    <t>"For the study, we designed and implemented a debugging activity1for computer science (CS) students (i.e., participants). The main task was debugging a Java class,named Person, that manages parent–child relationships (Mangaroska et al., 2018). Theprovided code tried, but failed,to ensure consistent object relationships, such as the mother of a child is female. The participants could check the correctness of the code by running the provided print statements in the main method of the code.Next, wedeconstructed the debugging process in three main stages: comprehension, changing-testing, and fixing. For each of the stages,we examinedthe IDE-log data, the fixation-duration on the defined Areas of Interest (AOIs; Figure1),the two-way transitions between the various AOIs,and the rest of the features that could be automatically extracted from eye, skin, and facial data (Table2)"</t>
  </si>
  <si>
    <t>"During Spring2019, an experiment was performed at a contrived computer lab setting at the Norwegian University of Science and Technology with 46CS majors (8 females and 38 males). The mean age of the participants was 21.87 years (Std. Dev. = 1.44 years). All participants had already taken a Java course where they were predominantly using Eclipse2."</t>
  </si>
  <si>
    <t>“Research subjects analysed and determined the result of execution of 3 programming tasks. The first two tasks (Task 1 and Task 2) were short but complete codes of programs developed in the C language. Task 3 presented the same algorithm expressed using a flowchart (right side of the task chart) or a complete program code (left side of the task chart). This task required the research subjects to first choose one of the two methods of algorithm presentation and then analyse the chosen option. Task 1 required an analysis of a for loop code; the loop made 3 iterations. Each step of the loop required the research subjects to calculate a simple expression based on the multiplica-tion and subtraction of the current value of the variable in the loop. Task 2 required an analysis of a while loop; the loop made 5 iterations. Each step of the loop executed a conditional instruction, which calculated a simple conditional expression verifying if the value of the variable in the loop was even. The levels of difficulty of tasks 1 and 2 were similar. Both tasks required remembering a modified value of only one variable at each step of the loop. Task 3 required an analysis of a while loop, which made 3 itera-tions for the provided input data. Each step of the loop involved executing two simple instructions which modified the value of two variables. The task was the most difficult of all three as it required remembering intermediate values of the said 2 variables and the value of the input data”</t>
  </si>
  <si>
    <t>“Apparatus. Our studies were conducted with the use of the iViewX Hi-Speed eye track-er manufactured by SensoMotoric Instrument (SMI). It is an apparatus designed to carry out non-invasive high sampling rate (i.e. 500/1,250 Hz) studies, categorised as a high-performance stationary device, used mostly in laboratory conditions. The workstation includes a computer used to manage the entire conducted experi-ment, a computer screen, and an eye tracking module. The device has been designed to al-low the person using it to keep their head still without their field of vision being limited”</t>
  </si>
  <si>
    <t>“Procedure  and  material.After the subjects were familiarized with the experimentalprocedure, the eye tracking system was calibrated and validated. Next, each participantreceived two codes of short but complete programs written in C++. Each programoffered a solution to the same problem, which was the implementation of an algorithmof sorting a ten-element table based on theselection sortmethod in a non-decreasingorder. There were two separate programs that were presented in the same sequence toeach participant. Thefirst program contained four only logical errors (LER), the secondcode containedfive only syntax errors (SER). Students were asked tofind errors in bothcoding tasks and provide an answer orally. The codes were neither compiled nor run.The subjects had unlimited time tofind the errors. In a short post-survey, study par-ticipants rated the difficulty level related to each task and their programming skills level(on a Likert scale from 1 (very easy/low) to 5 (very difficult/high)).”</t>
  </si>
  <si>
    <t>“Experimental  apparatus. Our study was conducted using the iViewX Hi-Speed eyetracker manufactured by SensoMotoric Instrument (SMI). The following SMI softwarewas used to prepare the experiment and compile its results: Experiment Center andBeGazeTM 2.4”</t>
  </si>
  <si>
    <t>"In our study, we observed professional software developers conducting remote asynchronous code reviews as part of their daily work at a large international software company. We instrumented participants with three wearable sensors: a Shimmer GSR to measure electrodermal activity (EDA), a 195-point Microsoft capacitive TouchMouse to measure stress levels, and a portable remote Tobii eye tracker to identify reviewer’s focus in the code. We chose affordable and mobile sensors that are simple to"</t>
  </si>
  <si>
    <t>Industry</t>
  </si>
  <si>
    <t>"We  design  a  question  with    four    errors.    The    purpose    of  the  program  is  to  calculate  which  day  of  the  week  for  the  given input date. Besides the main() function, there are total four  other  fuctions:  getDaySeqInYear(), isLeapYear(), getMonthLength(), and getWeekDayName(). The program is shown in two columns in web page. It is divided into seven AoIs  indicated  by  character  labels  from  “A”  to  “G”,  in  which  two  AoIs  are  the  global  declaration  parts  and  the  rest  five    map to five functions in this program. The program is shown in Fig.6. Among the seven AoIs, four of them  “C”,“D”, “F”, “G”  , have errors"</t>
  </si>
  <si>
    <t>"Total  15  freshman  undergraduates  in  our  university  were  invited to join this test, including 14 male and 1 female. They were  asked  to  find  four  errors  in  the  source  code.  All  the  students  had  just  finished  the  course  of  C  programming,  and  know about the background knowledge to solve this question, including  C  function,  C  array  and  C  pointer.  The  scene  of  experiment  is  shown  in  Fig.7.  Each  computer  was  equipped  with an Tobii eye tracker, which has the sampling frequency of  60  Hz.  accuracy  of  0.5  to  1  degree,  response  delay  of  155ms"</t>
  </si>
  <si>
    <t>Lab? (classroom alike, group test)</t>
  </si>
  <si>
    <t>"Eye tracking data of students performing bug finding task from four universities in the Philippines were
recorded and stored in a CSV file format. The data were then segmented to extract the timestamp,
fixation location and fixation duration of the eye gazes which were used for the analysis. The OGAMA
(Open Gaze and Mouse Analyzer) software was used to get the coordinates of the Areas of Interest
(AOIs) of the stimulus. The fixation points were then mapped to these AOIs to construct the individual
scanpaths. To determine the visual attention patterns, fixation counts and fixation durations were
calculated for each AOIs. Sequential analysis of the generated scanpath was performed using Scanpath
Trend Analysis with a tolerance to reveal common code reading patterns and code reading strategies. "</t>
  </si>
  <si>
    <t>Unknown (Educational?)</t>
  </si>
  <si>
    <t>"To  test  the  feasibility  of  visual  attention  map  generation,we  conducted  a  preliminary  experiment  using  a  set  of  code snippets implementing fundamental algorithms. Based on twopopular  textbooks  about  computer  algorithms  [9],  [10],  wefirst  selected  eleven  fundamental  algorithms:  binary  search,linear search, bubble sort, selection sort, insertion sort, greatestcommon divisor, power, primality testing, run-length encoding,string sort, and substring search. We then collected 1251 Javacode  snippets  implementing  the  selected  algorithms  from  anopen  codeset  provided  by  AIZU  ONLINE  JUDGE  [11].  Inthe  present  study,  we  used  a  set  of  72  code  snippets  withminimum  deviations  of  superficial  characteristics  i.e.  linesof  code  (LOC)  and  characters  per  line  (CPL).  To  furthermitigate non-semantic visual variations, the indentation stylesof all code snippets were normalized by replacing a tab-spacewith two white-spaces. For keeping algorithmic diversity, theselected codeset included six snippets for each algorithm buttwelve  snippets  for  linear  search.  The  codeset  allowed  us  toexamine  the  feasibility  of  our  proposed  method  based  on  avariety of fundamental algorithms"</t>
  </si>
  <si>
    <t>"Given   the   spatial   attention   map   introduced   above,   theconsistency  between  the  map  and  the  programmer’s  gazedistribution was quantified. We recorded a programmer’s gazedistribution  using  Tobii  Pro  TX300  [12]  (Tobii  Technology,Sweden),  while  presenting  the  source  code  image  as  visualstimuli  (see  Sec.  III-A).  The  device  has  a  23-inch  display  offull HD resolution (1920 px in width and 1080 px in height).We recorded the subject’s gaze points with the sampling rateof  120  Hz.  The  experimental  procedure  was  controlled  byPsychoPy [13], [14]"</t>
  </si>
  <si>
    <t>Lab or unknown?</t>
  </si>
  <si>
    <t>Mixed (educational + OSS)</t>
  </si>
  <si>
    <t>"The  testing  subjects  have  to  perform  in  the  well-known  insertion-sorting  algorithm,  which  inserts  the  sorting  numbers  one-by-one   between   the   already   sorted   numbers,   to   the   appropriate   place.  "
"The  above  introduced  (MI-S)  general  description  pseudo-code  was   implemented   in   the   Microsoft   Visual   Studio   2017   Community  environment  known  the  most  by  the  students,  in  C# high-level programming language"</t>
  </si>
  <si>
    <t>"During  the  examinations,  the  eye-tracking  was  performed  using a Gazepoint 3 (GP3) eye-tracker unit. The recording and further analyses of the data were performed using the OGAMA software  package.  During  revealing  the  errors  of  the  modified  algorithm,  the  testing  subjects  could  translate  and  run  the  application   in   the   desired   amount.   The   time   limit   was   3   minutes.  The  display  used  was  a  22”  LG  22M45  set  to  1920x1080 resolution."</t>
  </si>
  <si>
    <t>"The  observational  study  designed  consists  of  having  a  group  of  30  programmers  that  perform  reading  and  code  understanding  tasks  in  3  programs  written  in  Java,  havingdifferent  sizes  and  complexity.  The  ANS  activity  of  the  programmers    during    the    code    comprehension    tasks,particularly  the  sympathetic  and  parasympathetic  activity  imbalances  induced  by  the  diverse  levels  of  mental  effort  required to understand the different areas of the programs, is gathered  using  a  set  of  sensors  that  includes  HRV (using a BiosignalsPlux  toolkit)  and  an  eye  tracker  equipped  with  pupillography  (using  a  SMI  Senso  Motoric  Instruments  eye  tracker).  The signals  from  the  sensors  are  collected  using  a  common  time  base  to  assure  synchronization  and  to  allow  accurate cross analysis"</t>
  </si>
  <si>
    <t>Unknown or OSS? (since they intended to exclude beginners for their study and try to imitate professional programming as much as possible)</t>
  </si>
  <si>
    <t>Y, very relevant as it is about novel visualisation; but it is a master thesis</t>
  </si>
  <si>
    <t>"1) Data collection and processing:We used the Tobii X60eye tracker to record 22 participants debugging 3 differenttasks, rated as either easy or difficult. Among the participants,12 are labeled professional (i.e., the participants 1-12), and10 are labeled novice (i.e., the participants 22-31). For eachparticipant, the eye tracking data records time, duration, line,method, the file name of focus, pupil dilation, and coordinatesin the screen for each task. Notice that the time interval be-tween recordings is not equal and the number of observationsdiffers across participants based on their reading. "</t>
  </si>
  <si>
    <t>"This study was conducted as part of a government funded project, namely  “Tracking  Students’ Use   of   Self-Regulated   Learning Strategies  for  Computer  Programming  in  Teacher  Education”. It took   place   between   September   and   December   2018   at   the Education  University  of Hong  Kong.  The  purpose  of  the  study wastwofold:    firstly, to    explorestudents’  problems    in understanding Java  program  code,  and  secondly, to identify  the learning  strategies used  by students to  tackle  those  problems. Participants  of  this  study  were  students  attending  a  first-year undergraduate course entitled “Introduction to Programming and Problem  Solving”.  The  course consisted  of  13  sessions  (one session  each  week)  and each session  was 3  hours long. The  main objective  of  the course was  to  equip  students  with  the  knowledge and skills to succeed in basic Java programming"</t>
  </si>
  <si>
    <t>" During the programming exercise  sessions,  participants  were  first  asked  to  read  the  Java program code and input the expected output at the left-hand side of the computer screen. They were also asked to use lecture notes, notepad  and  hints  at  the  right-hand  side  if  needed.  Their  gaze positions  and  eye  movements  on  the  computer  screen  were recorded by a GazePoint GP3 HD Eye Tracker (60 Hz sampling rate). Furthermore, participants were asked to watch the playback of their eye movements and verbalize their thoughts on how they worked  out  the solution  at  the  end  of  the  programming  exercise sessions."</t>
  </si>
  <si>
    <t>? as it seems a group test</t>
  </si>
  <si>
    <t>"The study consists of a total of 63 methods chosen from five opensource Java systems randomly selected from different domains (seeTable 1). While the selection of methods chosen to be summarizedis random, two conditions were maintained: trivial methods suchas setters and getters were not part of the sample and the largestmethod was restricted to 80 lines of code (LOC). This was done inthe prior study to avoid excessive fatigue during tasks and to com-plete the study in under an hour. McCabe’s cyclomatic complexityis computed for all 63 methods. The complexity of the methodsranges between 1 to 28 with average = 6, SD = 5, and Median =5). A total of 63 methods were selected from the systems shown inTable 1. On average, participants summarized 15 of the 23 methodsprovided to them via a random sampling.The participants were asked to read the assigned methods andwrite a summary for the method. They were also told that they couldnavigate the codebase if they needed to. The study was conductedinside the Eclipse integrated development environment (IDE) usingiTrace [Guarnera et al.2018; Shaffer et al.2015]. iTrace connects toan eye tracker and maps eye gaze data to semantic elements on thefly even in the presence of file scrolling and file switching."</t>
  </si>
  <si>
    <t>"We designed our study similar to Busjahn et al. [2015] and askedparticipants to read natural language texts as well as source codesnippets. Our stimuli were shown on a computer monitor allow-ing us to record eye movement data while participants read thepresented text. We chose four natural language texts from the psy-chology literature with 6 to 12 lines per text. Also, participants hadto read and comprehend four C++ source code snippets. We choseC++ as the programming language for the study, because this istaught as the first language at the university where we conductedthe study, however, not all students take this course in their firstsemester. All source code snippets present concepts undergradu-ates learn in a beginners programming class. The first source codeSC 2 (7 lines) is a simple program adding and subtracting numbers.Source code SC 5 (20 lines, cf. Figure 4 left) is more advanced andoutputs a list of numbers in reverse order. SC 6 (25 lines) is a classdefinition of a vehicle with an accelerate-function, and lastly, SC 7(11 lines, cf. Figure 5 left) replaces the wordWorldbySunin thetext stringHello World!No comments were included to ensure thatparticipants focus on the source code to understand it. Also, thesource code was shown in black-and-white without syntax high-lighting to avoid any confounding factors. All stimuli had the samesize (1280 px×720 px). Because the number of lines per stimulusvaried between 6 and 25, we adjusted the font size and spacing tomake the text clearly legible in the predefined area"</t>
  </si>
  <si>
    <t>"We completed an Institutional Review Board (IRB) protocol forthe study and ran it for two semesters at a local university withundergraduate students as well as some invited external program-mers. First, participants had to fill out a questionnaire about theirbackground information. Next, we performed the calibration foreach participant before they started with the tasks. Each participantsaw the natural language texts and source code snippets in randomorder. Between each stimulus, participants had to answer a questionpresented in an online questionnaire"</t>
  </si>
  <si>
    <t>"We analyze an existing dataset that consists of data from 18 par-ticipants. Five of these are considered experts (more than 5 yearsof experience in programming) and the remaining 13 are novices(approx. a year of programming experience). The participants arerandomly assigned 15 methods to summarize out of the total num-ber of 63 methods chosen from five Java projects. The methods to besummarized ranged from 9 to 80 lines of code with a median of 22LOC and a mean of 27.07 LOC. The method’s cyclomatic complexityranged from 1 to 28 with a median of 6 and a mean of 7.16. Themain task of the study is to read the assigned methods and write asummary for them in a text file."</t>
  </si>
  <si>
    <t>"The experiment required participants to review three small Java programs and summarize theirunderstanding of these. Each program was preceded by a screen containing brief instructionsas to what the participant was required to do. " and according to the screenshots of stimuli</t>
  </si>
  <si>
    <t>"...Participants were seated in front of the Tobii recorder at a distance of approxi-mately 50 cm, with the distance from the Tobii lens to eye approximately 70 cm. For eachparticipant, calibration was performed prior to formal recording..."</t>
  </si>
  <si>
    <t>"In the study, each participant was given six software main-tenance tasks while attention data were either recorded orvisualized in the code’s background. To make sure that theattention data visualizations do not get applied while workingon the exact same tasks during which they were recorded, wedefined two task contexts A and B. Hence, we prepared 12realistic tasks total for the chosen program, created based onthe project’s GitHub commit history and user experience. Bothsets consisted of two change tasks (e.g. changing the colorof keyword highlighting), two bug fixing tasks (e.g. fixingthe C++ keyword highlighting) and two extension tasks (e.g.enabling scrolling). The tasks differed in time consumptionand complexity. Since compared data groups always consistedof the same tasks from both sets, this was no threat to validity"</t>
  </si>
  <si>
    <t>"We conducted the study as a controlled experiment withbetween-group design with two groups"
"All subjects volunteered to participate in the experiment andwere given an individual appointment. A study session startedby filling out an initial questionnaire including demographicand background questions. Afterwards, the participants got awritten introduction to their task in the experiment. "</t>
  </si>
  <si>
    <t>Y or N? program language learning, but the language is a specification language or in between SPL and EPL; both specification + code were used</t>
  </si>
  <si>
    <t>" In this experiment each participant vieweda sequence of assignments described below. As the mainstimuli a sample CASM specification was chosen. To letparticipants directly interact with the specification code, weused the browser-based code editor Monaco4supplementedwith fiducial markers in the corners of the browser window tofacilitate the surface mapping. Instructions and comprehensiontasks, similar to works of [9] were presented to the participantin addition to the specification code, while eye gaze and worldcamera recordings were triggered via the web-socket protocoland the Pupil Lab API controlled by the experiment server.Besides eye and world camera raw recordings, we collectedpupil positions, pupil diameter, gaze positions, fixation dataand the fixations on surface mappings."</t>
  </si>
  <si>
    <t xml:space="preserve">"The experiments were conducted in the participant’s offices.During two experiments (participants P0 and P3) the front-facing camera of the eye-tracking headset overexposed thewhite background of the computer screen due to changesin light conditions. These two experiments were excludedfrom further analysis. " </t>
  </si>
  <si>
    <t>Industry(Workplace)? - people work at university</t>
  </si>
  <si>
    <t>"Participants read three task materials during the task, 1)specification, 2) source code and 3) question. Table I showsthe list of tasks in the experiment. Specification is a shortsentence that explain the purpose of the program by Japanese.Source code is a written in Java with single class in one file"</t>
  </si>
  <si>
    <t>"This experiment is performed in a quiet room with onlyone participants and two experimenters. In order to suppressartifacts due to body movements, the participants sit on a chairwith armrests and footrests, and are instructed to reduce theirbody movement as much as possible."</t>
  </si>
  <si>
    <t>"Having  these  restrictions  in  mind,  we  took  an  example  ofeach selected variability bug from a real configurable systemor  from  previous  studies.  Then,  we  reproduced  that  bug  in  asmall program, on a popular domain, written in C with variableand feature names in the participants’ native language.The  36  programs  are  similar  in  terms  of  number  of  linesof  code  (LOC)  [22],  number  of  features  (NOFC)  [7]  andMcCabe  cyclomatic  complexity  (CC)  [23].  In  the  following,we describe each variability bug we implemented"</t>
  </si>
  <si>
    <t>"Before  starting  the  experiment  tasks,  we  briefly  trainedevery  developer  on  conditional  compilation,  variability,  fea-tures  and  system  configuration.  Then,  we  calibrated  the  eye-tracking device and performed a small warm-up task. All theparticipants signed a consent form.The  participants  debugged  the  programs  as  we  planned  inour  Latin  square  design.  When  the  participant  indicated  heor  she  finished  analyzing  a  program,  we  registered  the  time.Finally,  to  check  whether  he  or  she  correctly  found  the  bug,we asked each developer: “how would you fix this bug?”.We  presented  each  program  to  the  participants  as  staticimages  displayed  on  a  single  screen.  Participants  did  nothave access tools, IDEs or browsers. For each participant, werecordedxandycoordinates (fixations) via an eye tracker.We performed each experiment trial individually. All partici-pants used the same personal computer to avoid unintended ef-fects from different software and hardware environments. Thecomputer has the following configuration: a 64-bit windows 10home single language with Intel core i5. The screen resolutionwas  set  to  1920  by  1080  pixels  into  a  15  inch  LCD  screen.All  experiment  trials  were  conducted  in  similar  classrooms.We recorded all of the eye tracking data using the open-sourcetool OGAMA [26]. We used the Tobii EyeX Device."
"Lab settings.Our results are also limited to the environmentwe  adopted.  A  more  realistic  environment,  with  IDEs  andsource code with multiple files, would be ideal. However, thisdesign would not be attractive for many participants, since itwould  require  more  time  for  execution.  In  addition,  we  havethe limitation that the source code should fit on the screen dueto the eye tracking device"</t>
  </si>
  <si>
    <t>Mixed? (adapted code with typical bugs from real systems and previous studies)</t>
  </si>
  <si>
    <t>"We  decided  to  convert  the  Pascal  snippets  to  Java  as  amodern programming language. The four snippets that we usedin the study were selected under the aspects of being similarenough to be comparable to each other (e.g., regarding length,complexity),  but  at  the  same  time  being  different  enough  toavoid learning effects. Each snippet treats a problem involvingan array (of numbers or subsequences of a string).The snippets are similar to standard text book problems andwere adapted from the code snippets of previous work [8], [9],[10].  They  all  contain  two  block  structures  (i.e.,  if-then-elseblock  or  loops).  To  ensure  that  the  snippets  are  suitable  forour  study  (i.e.,  such  that  participants  are  finished  neither  toofast nor take too long), we conducted pilot tests. Based on theresults of the pilot tests, we replaced one snippet that was tooeasy  (implementing  the  replacement  of  elements  in  an  arraywith  a  constant  value  except  for  one  index).  In  Listings  3  to6, we show all four snippets that we used in our study.The first snippet calculates the difference of the respectivesums  of  odd  and  even  numbers  in  an  array  (Listing  3).  Thesecond snippet adds characters to a resulting string dependingon a comparison of a value and an element of a traversed arrayof numbers (Listing 4). The third snippet sums up the integerscontained in intervals, which are given in a string (Listing 5).The last snippet counts the elements of an array that are aboveand below certain thresholds (Listing 6).Each snippet has 17 lines of code. This way, we ensured thatthe snippets are not too trivial and that the eye-tracker was ableto differentiate the points of gaze. Each Java class contains asinglemainmethod, ..."</t>
  </si>
  <si>
    <t>"We conducted the study in an office with two desks facingeach  other.  On  one  desk,  the  monitor  and  keyboard  for  theparticipants  were  assembled,  the  other  one  was  empty.  Theexperimenter took place on this desk. We closed the curtainsand roller shutters as far as possible and turned on the light inthe room to obtain optimal results from the eye tracker. Duringthe  study,  a  construction  site  outside  the  building  repeatedlycaused  a  higher  noise  level,  but  the  participants  stated  thatthey have not been disturbed during the tasks.We used a Tobii EyeX tracker with the ‘Tobii Eye TrackingCore  Software’  in  version  2.9.0.  The  tracker  has  a  samplingrate of 60 Hz and an operating range of 50–90 cm. It is suitablefor  a  display  size  up  to  27”  [18].  We  used  a  monitor  with  adiagonal  of  24”  and  a  FHD  resolution  (1920×1080pixels/  16:9  aspect  ratio)  with  a  refresh  rate  of  60  Hz.  We  placedit ̃50  cm  away  from  the  desk’s  edge  and ̃19  cm  above  thedesk’s level. We provided a standard keyboard and a wirelessmouse.Before the actual study started, we asked participants to takeplace in front of the screen and to sit down as if they woulddo when they had to use the keyboard and mouse. To obtaingood gaze data, we asked to them to change their position untilthey  felt  comfortable  and  until  the  Tobii  Tracking  Softwarecould  reliably  detect  their  eye  movements.  The  experimenterstayed  in  the  room,  and  we  instructed  participants  to  ignoreher.  Then,  the  study  software  was  executed.  It  was  a  self-written  .NET  program,  which  uses  the  WPF-Framework  andhandles the logging of the gaze data and the participants’ input.The language used in the instructions was German"</t>
  </si>
  <si>
    <t>"The  authors  set  the  difficulty  rating  of  programs  based  onthe  types  of  constructs  used.  For  example,  the  SignChecker-ClassMR program and PrintPatternR program were consideredto be difficult because they involved nested if’s and nested for-loops.  "
"We  recruited  a  total  of  17  students  to  participate  in  thisstudy. Of these, 12 students were enrolled in anIntroductionto C++course. We label these 12 students as novices becauseprior to this class they had not been exposed to programming.The remaining 5 students were considered non-novices. Theywere also students but were exposed to programming before.These two groups, novices and non-novices were determinedby the number of years each participant completed in the uni-versity’s 4-year program and graduate program. Those studentsin  the  graduate  program,  along  with  those  who  completed  3of 4 years of the undergraduate program, were given the titlenon-novices to separate them from the novices with less than3 years of experience in institutionalized coding. The novicesin our study had not taken any programming prior to the C++class they were investigated in"</t>
  </si>
  <si>
    <t>"On the day of the study, participants first signed an informedconsent  form  and  were  given  a  pre-questionnaire  to  gaugetheir level of expertise. After they read initial instructions onwhat was required of them, they began the study. They wereshown  each  program  for  as  long  as  they  needed  until  theyclicked  next,  at  which  point  they  were  required  to  answer  acomprehension question via a Google form. They did this forall  three  programs.  Note,  that  the  study  was  done  in  the  lastweek  of  the  semester.  The  class  instructor  of  the  C++  class(not a paper author) had covered all concepts in the programs"</t>
  </si>
  <si>
    <t>"The study includes 63 methods from five open source Javasystems randomly selected from different domains (see TableI). While the selection of methods chosen to be summarizedis random, we maintain two conditions. First, we eliminatetrivial methods such as setters, getters, and empty methods.Second, the largest method (excluding blank lines) chosenwas set to 80 LOC. This was done to avoid excessive fatigueduring tasks. Based on the above criteria, a total of 63 methodswere selected from the systems shown in Table I. Participantswere randomly given a set of 23 methods selected from the 63methods to summarize. On average, participants summarized15 of the 23 methods.The size of short, medium and long methods range between9-22 LOC, 23-39 LOC, and 40-80 LOC respectively. A lineof code is counted if and only if it is not empty and is nota comment. We used this split to maintain balanced numberof methods in each size category. Methods in Rodeghero etal.’s study [17] fall in the first category. Therefore, methodslarger than 22 LOC are analyzed separately to study the impactof summarizing larger methods. Another difference with theRodeghero study is that we did not modify the code. In theRodeghero study, method text was reformatted to make it fiton one line on the screen since they were shown in isolation.In our study, we left the methods as they appear in the codeand did not reformat lines"</t>
  </si>
  <si>
    <t>"We first obtained IRB approval for the study. On the dayof the study, the participants first signed an informed consentform and filled out a background questionnaire. Next, theywere given a short description on how the study would beconducted. They were also given a 1-page overview of eachsystem and a hard copy of all the method names (body notincluded) to be summarized in case they needed to refer to it.Before beginning the actual study, they were given examplesof three method summaries (by the original developers) takenfrom the same systems shown in Table I. The sample methodsare not part of the subsystems used in the study to avoid anylearning effects. These examples included the method’s sourcecode along with the summary for the methods. This is a neces-sary step as it was important for the participants to understandwhat they were expected to do during a summarization task.We encouraged them to use their own words to summarize themethods. The study took between 45-90 mins...."</t>
  </si>
  <si>
    <t>"The task of the participants was to create in the Java language a method totransform a camelCase string into a list of strings with common words. That is,given a word as input it must be necessarily a camelCase string instance, andthe output must be a list of instances of common words. Based on the pilot test we defined four test cases. Table 2 presents the four input and output examplesthat participants should implement and use as a basis for their testing. Weselected four participants to implement this task using TDD, while the remainingparticipants would implement it using TLD"</t>
  </si>
  <si>
    <t>"The study was conducted in a user experience laboratory using the Tobii T60eye-tracker5to capture different data related to eye movements and eye gaze.Through an unobtrusive data collection, the equipment provides eye gaze datawhich include timestamps, gaze positions, eye positions, pupil size, and validitycodes"</t>
  </si>
  <si>
    <t>"The paper uses Unity 3D development tool to design three VR program debuggingquestions. Each question contains one to three grammar or semantic errors. The par-ticipant needs tofind the errors in the program without the help of program editingsoftware, and then use the handheld controller to interact with the question. In order toprevent the participant from guessing the answer directly from the name of the vari-ables, the variables are only named after simple symbols, and the regions of interest(ROIs) are divided according to the functions of the program [24], such as variabledeclaration, loop condition judgment formula, functional program operation, functioncall, etc. "</t>
  </si>
  <si>
    <t>"The research tool used in this paper is“VR eye tracker”, which has an extra minimicroscope to record images/footages. The microscope is used especially for eye pupilsand has an infrared LED light. The screen update rate is 30 frames per second. Themicroscope lens is integrated into the VR helmet and well-adjusted to make sure it cancapture the pupil movement. In other words, it is a self-developed VR eye tracker asshown in Fig.3. This VR eye tracker is compatible with computers that use Windows7, 8, or 10. Before the VR eye tracker starts recording, a 5-point calibration must beperformed so that the system can accurately record the eye trajectory. After theresearcher assisted the participants to properly wear the VR eye tracker, the participantsthen engaged in the calibration under the researcher’s instructions and avoided movingtheir head as much as possible"</t>
  </si>
  <si>
    <t>Lab? (given it uses VR)</t>
  </si>
  <si>
    <t>"A. Program reading tasks
The study consisted of 4 tasks:
a. In Task 1, the aim was to read the program source code
with the aim of finding the result returned (printed) (Fig. 1).
b. In Task 2, the aim was to identify the purpose of the
algorithm and discover the hidden error associated with the
incompatibility of the variable types (Fig. 2).
c. In Task 3, the aim was to find three syntactic errors
related to the incorrect use of variable names, types and basic
methods (Fig. 3).
d. In Task 4, the aim was to determine whether the
algorithm would perform the specified function, and to find a
hidden semantical error (Fig. 4)."</t>
  </si>
  <si>
    <t>"All subjects were given the same laptop Dell which had an
additional monitor used for experiment and the Tobii Eye
Tracker 4C eye-tracking device used to record eye movements
and gaze fixations. The eye tracker uses infrared corneal
reflection to measure point of gaze with data rates of 90 Hz. A
24 inch screen was used to show the slides which consisted of
programming source code. The eye tracker using instructions
was mounted just below the visible screen area. The operating
distance between the eye tracker and subjects’ eyes was
between 70-75 cm. Efforts were made to ensure good lighting
and a device calibrated before the test. For each subject the
eye tracker was re-calibrated using an i"</t>
  </si>
  <si>
    <t>Educational (algorithms+others)</t>
  </si>
  <si>
    <t>"The C++ tasks given to participants had varying degrees of constructs usedwith varied levels of difficulty. The 13 C++ programs used are shown in Table1with their corresponding difficulty level. Participants were given as much timeas they needed to complete their task. After each task they were asked to answerone of three randomly assigned comprehension questions. "</t>
  </si>
  <si>
    <t>"The paper presents an eye tracking study on thirteen C++ programs done ina classroom setting with students during the last week of a semester.", 
"To assist in the study, we used a Logitech webcam to record both video and audio.Each student was positioned in front of a dual-monitor configuration with thecode snippets displayed on one, while the other was used by the researcher tocontrol and monitor the study. After the tasks were performed, students weregiven a post questionnaire. In it we asked all students if they had enough timeto complete the study, and all participants replied that they did. 11 studentsstated that the overall difficulty of the tasks was average, 6 stated that theywere difficult and 1 stated that the tasks were very difficult. We also asked thestudents to describe any difficulties that they had: several stated that the codewas difficult to remember to determine outputs. Additional comments includedthat the study was interesting and enjoyable while others thought that it wasintense."</t>
  </si>
  <si>
    <t>"To understand the influence of textual and structural features on comprehensibility,four different code snippets were carefully chosen. These were written in Processing(builds on Java programming language) to accommodate the language taught on theearly semesters at the Architecture, Design and Media Technology department atAalborg University Copenhagen. Furthermore, each of the snippets were completeexecutable programs in order to avoid any bias on the comprehension and under-standability of the code.During the experiment, the test subjects were exposed to four different snippetscontaining: (1) only structural elements, (2) only textual elements, (3) none of theseelements or (4) all of them. For later reference, we will refer to the first snippet type asSNT, to the second as NST, to the third as NSNT, and to the fourth as ST"</t>
  </si>
  <si>
    <t>"Twenty-one programming students at Aalborg University Copenhagen participated inour study. Out of the 21, five were females and sixteen where males, while theiraverage age was 26.42 (SD 4.37). Their average experience level was 2.35 (SD = 0.51)in a scale from 0–6, as evaluated by the programming experience assessment ques-tionnaire. Thus, this score insinuates most of the subjects being novice programmers.After a brief introduction to all the elements of the experiment, and filling in theexperience assessment questionnaire, the eye-tracker was calibrated and the experimentbegan. The study was designed as a within group experiment in order to reduce the biaspossibly introduced by the order of exposure to the four different code snippets (ST,NST, SNT, NSNT)..."</t>
  </si>
  <si>
    <t>"Two source codes in Java were selected for this study. The sameprograms were previously used in the work of [5] and are part of theEMIP dataset [2]. These tasks belong to a broader set of programsused in introductory programming classes.One of the programs was calledvehicle.java(see 2) and containeda constructor and a method to accelerate a vehicle. Another programwas calledrectangle.java(see 4 for a gaze-plot of the model solutionoverlaid on top of the source code) and contained a constructor anda method to computed the area of the rectangle"</t>
  </si>
  <si>
    <t>"The experiment was recorded using SMI REDn Scientific (stream-ing 30 and 60Hz binocularly) in a classroom setting. The classroomhosted 20 stations each equipped with the eye-tracker. Large 24inches displays were seated 60 to 70 cm away from the participantsand were set to 2560 x 1440 pixels. The participants were recordedsimultaneously in groups of up to 8 persons; all sessions were syn-chronized in SMI Digital Classroom 1.1.1165. Slow event detectionfilter was set to 80 ms minimum duration.",
"the whole recording was remotely managed from a master-PCstation. Participants were seated in front of a screen and performeda calibration. As the participants did not have experience in dealingwith the eye tracker, there was a short introduction on how torecord the eye movements. In this way, it was possible to ensurethat the participants took a good position from the computers andthat the calibration ran without any major problems. Subsequently,the experiment was started without any detailed specifications.The participants only knew that it was a study on source codeunderstanding and that they were given some information on howto read program code in a video"</t>
  </si>
  <si>
    <t>"As one of our long-term research goals is to understand howbeacons [6] influence top-down comprehension, we created two ver-sions of top-down comprehension by manipulating the meaningful-ness of a snippet’s identifiers (e.g., a function name ofarrayAverageversus a scrambledbeebtBurebzr). We did not familiarize partic-ipants with all snippets to understand the effect of our training.All top-down and bottom-up comprehension snippets were part ofour previous top-down comprehension study [36], with a length of7 to 14 lines of code (LOC)."</t>
  </si>
  <si>
    <t>"We carried out the imaging sessions on a 3-Tesla scanner,5equippedwith a 32-channel head coil. The heads of participants were fixedwith a cushion with attached ear muffs containing fMRI-compatibleheadphones.6Participants wore earplugs to reduce scanner noiseby 40 to 60 dB overall. We obtained a T1-weighted anatomical 3Ddataset with 1 mm isotropic resolution of the participant’s brainbefore the functional measurement. To capture a whole-head fMRI,we acquired 878 functional volumes in 28 min using a continuousEPI sequence"
"We recruited 22 students from the University of Magdeburg viabulletin boards. Requirements for participating in the study wereexperience in object-oriented programming and the ability to partic-ipate in an fMRI experiment. We invited left-handed participants fora second fMRI session to determine their language-dominant hemi-sphere [2]. Every participant completed a programming experiencequestionnaire [35], which showed that our participants are a fairlyhomogeneous group in terms of programming experience. Table 1shows details regarding the participants’ programming experienceand their demographics. The participants were compensated with10 Euro per hou"</t>
  </si>
  <si>
    <t>"In the experiment, the task consisted of describing the rulesof a game implemented as a Java program of three hundredlines. The only external indication that guided the subjects’interpretation was that it is a turn-based arithmetic game."</t>
  </si>
  <si>
    <t>"Upon arrival at the laboratory, subjects had toread and sign a participation agreement form. Then experi-menters calibrated the eye-trackers for each of the subjects.The pretest which followed, consisted of individually answer-ing thirteen short programming multiple choice questions.Finally, the pairs solved the ten program understanding taskswhich overall lasted 45 minutes"</t>
  </si>
  <si>
    <t>oss?</t>
  </si>
  <si>
    <t>"The  pairs  were  shown  12  buggy  programs  and they were instructed to locate the bugs and mark it with an oval using  the  mouse.    The  number  of  errors  in  each  program  was made  known  to  them  and  they  were  told  that  they  were  not required   to   correct   the   errors.      To   display   the   program specifications  and  the  programs  with  errors,  we  developed  a slide  sorter  program  with  “Previous”,  “Reset”,  “Finish”,   and “Next” buttons so that the participants were free to navigate the programs.  The programs were formatted to fit within the entire screen so there was no scrolling needed."</t>
  </si>
  <si>
    <t>" Students who passed the initial screening were subjected to a nine-point eye tracking calibration test.    Consent  forms  were  given  to  those  who  passed  the calibration  test  agreeing  that  they  volunteered to  be  part  of  this experiment.  Prior to the experiment, the participants were given a  written  program  comprehension  test,  which  was  more  on tracing and correcting program errors to determine their level of programming knowledge and skills.  For the experiment proper, two  Gazepoint eye trackers were used to collect the pairs’ eye tracking  data.  "</t>
  </si>
  <si>
    <t>Educational or unknown??</t>
  </si>
  <si>
    <t>“In this paper, we examinesource codes covering four introductory programming concepts:branching, loops and arrays, sorting, and tail recursion. The diversetypes of code fragments give rise to eye movement patterns morestructured according to the control flow and data flow of the pro-gram.”</t>
  </si>
  <si>
    <t>“To examine how programmers comprehend the source codes thatcover the selected programming concepts, we conducted an experi-ment with undergraduate students of informatics that took placein the UXI Group Studies laboratory3with 20 equal workstationsequipped with Tobii Pro X2-60 remote eye trackers and 24 inchLCD screens (resolution set to 1920 by 1200 pixels).For study management and data recording we used our ownUXI Group Studies software system4, because the existing softwaretools for user studies with eye tracking were not originally designedfor multiple eye trackers laboratories [Konopka et al.2017]. Theinfrastructure consists of theUXCclient desktop application respon-sible for data recording, and theUXRserver application for remotecontrol and data collection from clients. TheUXCuses Tobii ProSDK to connect with an eye tracker and also exposes a local API forproviding additional data about the recording, such as participant’sinteractions with the code editor as in this pilot study.”</t>
  </si>
  <si>
    <t>"We recruited software developers from teams responsible for build-ing customer-focused, shipping products at a large software com-pany in the USA. Recruits were identified through daily searchesthrough a company-wide database of every queued-up code review.We emailed employees who had been asked to review code in thelast two weeks to see if they would allow us to go to their offices,instrument their machine with an eye tracker, and watch themconduct the code review", "Next, eye trackers were installed on the par-ticipants’ computers and run through the calibration process. Par-ticipants then conducted their previously assigned code review,often reading through 10-15 files of code changes. "</t>
  </si>
  <si>
    <t>industrial workplace</t>
  </si>
  <si>
    <t>"The literature from psychology and cognitive science suggests thatpupil dilation and blink rates may be valuable measures in futurestudies of program comprehension. Thus, we conducted a pilotstudy to obtain a first evaluation of the two measures by observingprogram comprehension with simultaneous fMRI and eye track-ing with 22 student participants. To this end, we replicated ourprevious fMRI study on contrasting bottom-up and top-down com-prehension [Siegmund et al.2017], which included five differentconditions. We manipulated the richness of identifier names (i.e.,beacons[Brooks 1983]) and familiarized participants with a sub-set of snippets during a training session. We used tasks of findingsyntax errors as a control condition, resulting in the following trial:-  Top-down comprehension [Trained, including beacons]-  Bottom-up comprehension-  Top-down comprehension [Trained, no beacons]-  Top-down comprehension [Untrained, including beacons]-  Finding syntax errors"</t>
  </si>
  <si>
    <t>"The study was conducted on a 3-Tesla fMRI scanner,2equippedwith a 32-channel head coil at the Leibniz Institute for Neurobi-ology in Magdeburg, Germany. We used an MRI-compatible Eye-Link 10003eye tracker for simultaneous measurement of eye move-ments. The EyeLink eye-tracker offers 1000 Hz temporal resolution,&lt;0.5°average accuracy, and 0.01°root mean square (RMS). The eye-tracker collected eye gazes, events (i.e., fixations, blinks, saccades),and pupil dilation. Participant demographics, a replication package,and details on our methods are available on the project Web site"</t>
  </si>
  <si>
    <t>"For our study, we adapted twelve programs (mainly algorithmsand string/array manipulation) from online beginner coursesand lectures1, relying on Java as a programming language2.To determine the difficulty of our programs, five experts withan academic background in computer science3rated each pro-gram on a three-point scale.  The average score determinedthe program’s difficulty.  The lowest was1.2forfaculty cal-culation, while the highest was2.6forexponental calcuation(  ̄x=1.7,SD=0.44)"</t>
  </si>
  <si>
    <t>"We recruited 20 participants from the University of Stuttgartthrough  mailing  lists  for  our  study.   All  participants  werestudents and reported different programming abilities.  Thedata of 14 participants (4 female) was submitted for furtheranalysis. All participants were ages between 18 and 25 years(  ̄x=21.4,SD=1.93).Participants first signed a consent form and provided theirdemographic data as well as rate their programming ability ona 10-point scale. After calibrating the eye tracker, participantswere shown a simple training task.  The actual experimentconsisted of the twelve programs in randomized order with abreak in the middle. Participants were asked to enter the be-havior of each program on the following screen. The sequencefor each trial was a blank screen, the program itself, and atext entry box. Each study lasted a maximum of 60 minutes.Participants were compensated with 10 Euro"</t>
  </si>
  <si>
    <t>the text cannot be copied from their pdf paper, annoying</t>
  </si>
  <si>
    <t>fNIRs + ET</t>
  </si>
  <si>
    <t>"web-based programming environment was designed by theresearch team to display the animations. The user interface (UI)of the environment enabled participants to view the program andassociated tasks, run the program, and debug by viewing errormessages in the same screen. The programming tasks we testedincluded code summarization [8], syntax error correction, and logicerror correction.Code summarizationconsisted of asking partici-pants to summarize the code after watching an animation.Syntaxand logic error correctionare comparable to debugging tasks com-pleted in other studies [12].Syntax errorsconsisted of code errorsthat prevented source code execution such as a misspelled vari-able.Logic errorsconsisted of errors that caused code execution toproduce inaccurate results such as an algorithm meant to sort inascending order sorting in descending order. "</t>
  </si>
  <si>
    <t>"We tested 3 animation interventions with 16novice programmers. Participants’ eye-gaze data, as they interactedwith the animations, was recorded using Gazepoint GP3 eye-tracker.The research team recruited participants from introductory pro-gramming courses as well as from participants of a summer researchprogram for Masters students. After selection, some participantscompleted a survey that collected information about years of pro-gramming experience, currently enrolled programming courses,completed programming courses, and specifics for each program-ming language they have used. For other participants this informa-tion was collected verbally. All but three participants had less thanfour years of experience, and these three participants only pilotedour first intervention (described below). Participants included stu-dents who had previously taken programming courses and studentswho were self-taught in programming"</t>
  </si>
  <si>
    <t>"The authors designed and implemented a debugging activity in con-junction with the partners from the University École PolytechniqueFédérale de Lausanne. The main task assigned to the participantswas debugging a Java class named Person, that manages parent-child relationships. The provided code tried, but failed to ensureconsistent object relationships, such as a mother of a child is femaleand a father of a child has that child in its list of children. Theparticipants could check the correctness of the code by running theprovided unit tests."</t>
  </si>
  <si>
    <t>"Upon arrival in the laboratory, the participants signed an informedconsent form. After this and prior to the debugging task, each par-ticipant had to pass an automatic eye-tracking calibration routineto accommodate the eye tracker’s parameters to each participanteyes to ensure accuracy in tracking the gaze. Their gaze during thedebugging task was recorded using an SMI RED250eye-trackerat250Hz. Next, the participants were asked to perform a pre-task,which required removing90errors from a skeleton code within10minutes. After this task, the participants were given40min-utes to solve5debugging tasks presented as a part of the mainmethod of the main class of a100lines of Java code. The code forthe main debugging task contained no syntactic errors, and theparticipants were notified about this fact. Throughout the experi-ment we recorded and later analyzed participants’ fixations (i.e. thestate when the eye remains still over a period of time) and saccades(i.e. the rapid motion of the eye from one fixation to another) [20].For their participation in the experiment, the participants wererewarded with an equivalent of CHF 25"</t>
  </si>
  <si>
    <t>"The types of tasks used in the experiment are very impor-tant because they directly affect the experiment results. Eachparticipant performed 23 comprehension tasks, where pro-grammers should comprehend code snippets and identifythe program’s output. These tasks were derived from Sieg-mund’s work [11] and were pre-verified by pilot testing on41 computer science majors. The category of 23 tasks con-sists of factorial, swap, find max in list of numbers, etc.,all common beginner programming tasks. However, if sim-ilar problem types are repeated, participants may be able tosolve a problem without comprehension. This is consideredin Siegmund’s work, and therefore the 23 tasks were chosento be unique. With the aim of investigating task difficulty inour study, the 18 professional developers were given an addi-tional 8 code comprehension tasks, e.g., recursive function(Ackermann), to challenge them for a few minutes at a time"</t>
  </si>
  <si>
    <t>EEG+ ET, "Theparticipantsfilledoutastandardsurveydealingwiththeirlevel of expertise before they started working on the tasks.Afterwards, they filled out a pre-questionnaire and a writtenNASA task load index (TLX) survey [25] after completingeach experimental task. Moreover, after the entire experi-ment, they completed a post-questionnaire asking them torank the difficulty of each task. We set up the study in a quietroom where each participant was placed before a screen withthe eye tracker located in front of the screen and an EEGheadband on their head "</t>
  </si>
  <si>
    <t>"The authors designed and implemented a debugging activity in conjunction with the partners from the ÉcolePolytechnique Fédérale de Lausanne University. The main task assigned to the participants was debugging acode that contained consistency issues implemented as unit tests. The consistencies that were absent from theoriginal version of the code provided to the participants are the following: 1) Gender consistency: the mothershould be a female and the father should be a male; 2) Child-parent consistency: if Jens is the child of Merit,Merit should be the mother of Jens; and vice-versa; 3) The removal of a child- parent relationship from either aparent or a child should also apply to the whole family; 4) Adoption consistency: the child-parent (addition andremoval) and the gender consistencies should be maintained in the case of an adoption"</t>
  </si>
  <si>
    <t>"During the spring 2017, an experiment was conducted at a contrived computer lab setting at ÉcolePolytechnique Fédérale de Lausanne University with 40 computer science majors (12 females and 28 males) intheir third semester. The mean age of the participants was 19.5 years (Std. Dev. = 1.65 years). In the previoussemester, all of the participants had taken a Java course, where they were predominantly using Eclipse asIntegrated Development Environment (IDE). Moreover, they were also familiar with the built-in debugging toolprovided by Eclipse"</t>
  </si>
  <si>
    <t>"In this paper, we focused on the source code consisted of 3lines as experiment subjects. All source code was composed only of basic assign-ment statements and did not include instructions such as increment/decrementand compound assignment operators. The used operators were only arithmeticand surplus operation, and it consisted only of simple statements calculatable inhis/her head. In addition, we informed examinees beforehand that all types ofvariables are integers in advance. There are four kinds of combinations of datadependency relationship in the case of three lines of source code. All source codeswere automatically generated for each data dependency relationship and usedfor experiments. In the first experiment, the examinees addressed 12 subjects(3 source codes for each data dependency). The experimental time was about10–15 min. In the second experiment, the examinees addressed the 8 subjects (2source codes for each data dependency). In order to measure the eye movement,X2-30 Eye Tracker produced by Tobi Technology Inc. was used. Examples of thesource code used in the experiment is shown in Fig.5."</t>
  </si>
  <si>
    <t>"This paper conductedexperiments in a room where the inside was invisible from the outside to makeexaminees relaxing. Besides, this paper gave enough consideration to make allexamines concentrate on the experimental subject. The first experiment was con-ducted with 15 people and the second experiment was conducted with 15 people.In the second experiment, we performed on the same 14 people as the first exper-iment, i.e., one examinee was different from the first experiment. The reason fordividing the experiment into two was to confirm the result of the first experi-ment and to clarify whether it is a general trend or not by acquiring the dataof different subjects"</t>
  </si>
  <si>
    <t>Mixed (workplace &amp; lab)</t>
  </si>
  <si>
    <t>Lab (since fMRI involved)</t>
  </si>
  <si>
    <t>UG/master/phd, 8/2/5 respectively, major in CS; 
"Participants  havebetween 1-15 years of programming experience, with an average of around 3.5 years ofexperience, first quartile at 2 and the third quartile at 4 years"</t>
  </si>
  <si>
    <t>university students and external programmers, novices vs. non-novices
" Therefore, we recruitedmostly students from a local university. "
"To distinguish thesetwo groups of programmers, we asked participants to rate theirexperience with programming. Table 1 summarizes participants’programming background. For our analysis, we define non-novicesas participants who have taken 5+ programming courses. Based onparticipants’ self-reporting of their experience with programmingand our definition of non-novices, our study consists of ten non-novices "
" All of ournovices were first year computer science students. "
"We completed an Institutional Review Board (IRB) protocol forthe study and ran it for two semesters at a local university withundergraduate students as well as some invited external program-mers. First, participants had to fill out a questionnaire about theirbackground information. Next, we performed the calibration foreach participant before they started with the tasks. Each participantsaw the natural language texts and source code snippets in randomorder. Between each stimulus, participants had to answer a questionpresented in an online questionnaire"</t>
  </si>
  <si>
    <t>UG, "All participants in the study were undergraduate student" "Participants were recruited from computing undergraduate programmes at Ulster Univer-sity."
" The period of programming experience was broadly similar across the twogroups (dyslexia group mean = 39.86 months (SD= 29.31), control group mean =34.71 months (SD= 17.64),t(26) = 0.56,p(2-tailed) = .579"</t>
  </si>
  <si>
    <t>from intermediate to high, 
"We recruited nine participants (for details, see Table I) witha broad range of software engineering experience, where lowin the table corresponds to intermediate level, medium toadvanced and high to professional level correspondingly. Fourparticipants were recruited at a German and five at an Austrianuniversity. While all have different professional backgroundsand earned or work towards a computer science degree. Allparticipants volonteered to take part in the experiment. It’snoteworthy that all participants - except one (P6) - werenew to CASM as this preliminary study especially aimed toinvestigate thefirst impressionof this specification language"
"The experiments were conducted in the participant’s offices.During two experiments (participants P0 and P3) the front-facing camera of the eye-tracking headset overexposed thewhite background of the computer screen due to changesin light conditions. These two experiments were excludedfrom further analysis. "</t>
  </si>
  <si>
    <t>from intermediate to high, 
"We recruited nine participants (for details, see Table I) with a broad range of software engineering experience, where lowin the table corresponds to intermediate level, medium toadvanced and high to professional level correspondingly. Fourparticipants were recruited at a German and five at an Austrianuniversity. While all have different professional backgroundsand earned or work towards a computer science degree. Allparticipants volonteered to take part in the experiment. It’snoteworthy that all participants - except one (P6) - werenew to CASM as this preliminary study especially aimed toinvestigate thefirst impressionof this specification language"</t>
  </si>
  <si>
    <t>method_coding</t>
  </si>
  <si>
    <t>participant_coding</t>
  </si>
  <si>
    <t>college students</t>
  </si>
  <si>
    <t>"The pairs were shown 12 programs with bugs asthe stimuli and were asked to mark the location of the bugs. There was noneed to correct the errors."</t>
  </si>
  <si>
    <t>Educational?/not reported</t>
  </si>
  <si>
    <t>from original paper: "To ensure that the pairs should at least collaborate, they were encouraged  to  work  with  their  partners  so  we  provided  a  chat program for the pairs to communicate.   Though communication via  chat  may  be  considered  unnatural  and  might  reduce  the validity  of  the  experiment,  we  discouraged  them  to  verbally communicate  because  there  is  a  tendency  that  they  will  look away  from  the  computer  screens  to  look  at  their  partners.  The pairs were spaced far enough to ensure that all communications with  their  partner  was  via  chat  only.  After  the  actual  eye tracking  experiment,  the  pairs  were  asked  to  fill  out  a  post-test questionnaire privately to assess how well they knew each other, how  well  they  thought  they  collaborated,  and  how  they  felt about their partner."</t>
  </si>
  <si>
    <t>material_quotes</t>
  </si>
  <si>
    <t>setting_quotes</t>
  </si>
  <si>
    <t>multimodal_coding</t>
  </si>
  <si>
    <t>participant_notes</t>
  </si>
  <si>
    <t>material_code</t>
  </si>
  <si>
    <t>setting_code</t>
  </si>
  <si>
    <t>1st round</t>
  </si>
  <si>
    <t>2nd round</t>
  </si>
  <si>
    <t>1st pilot (title &amp; abstract)</t>
  </si>
  <si>
    <t>2nd pilot (quality assessment &amp; data collection)</t>
  </si>
  <si>
    <t>"In our previous work [8], a kind of error-finding test was proposedto assess the students’ ability in program comprehension and de-bugging. The web interface and test program are shown in Figure1. At the beginning of the test, we informed students the numberof errors. They were required to click the checkbox next to theline number, once they found the error. The eye movement datawas collected by Tobii eye tracker during the whole test. Sinceparticipants always focused on the checkbox when they clicked it,the decision-making process could be observed in the eye-trackingmeasurement."</t>
  </si>
  <si>
    <t>Distinct primary study</t>
  </si>
  <si>
    <t>fNIRs + ET; original text cannot be copied from its pdf, but since it use fNIRs, lab is implied</t>
  </si>
  <si>
    <t>total inclusion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</si>
</sst>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0"/>
      <color rgb="FF000000"/>
      <name val="Helvetica Neue"/>
      <scheme val="minor"/>
    </font>
    <font>
      <sz val="10"/>
      <color rgb="FF000000"/>
      <name val="Helvetica Neue"/>
      <family val="2"/>
    </font>
    <font>
      <b/>
      <sz val="8"/>
      <color rgb="FF000000"/>
      <name val="&quot;Helvetica Neue&quot;"/>
    </font>
    <font>
      <sz val="10"/>
      <color theme="1"/>
      <name val="Helvetica Neue"/>
      <family val="2"/>
      <scheme val="minor"/>
    </font>
    <font>
      <sz val="8"/>
      <color rgb="FF000000"/>
      <name val="&quot;Helvetica Neue&quot;"/>
    </font>
    <font>
      <u/>
      <sz val="8"/>
      <color rgb="FF000000"/>
      <name val="&quot;Helvetica Neue&quot;"/>
    </font>
    <font>
      <u/>
      <sz val="8"/>
      <color rgb="FF000000"/>
      <name val="&quot;Helvetica Neue&quot;"/>
    </font>
    <font>
      <u/>
      <sz val="8"/>
      <color rgb="FF000000"/>
      <name val="&quot;Helvetica Neue&quot;"/>
    </font>
    <font>
      <u/>
      <sz val="8"/>
      <color rgb="FF000000"/>
      <name val="&quot;Helvetica Neue&quot;"/>
    </font>
    <font>
      <u/>
      <sz val="8"/>
      <color rgb="FF000000"/>
      <name val="&quot;Helvetica Neue&quot;"/>
    </font>
    <font>
      <u/>
      <sz val="8"/>
      <color rgb="FF000000"/>
      <name val="&quot;Helvetica Neue&quot;"/>
    </font>
    <font>
      <sz val="8"/>
      <color theme="8"/>
      <name val="&quot;Helvetica Neue&quot;"/>
    </font>
    <font>
      <u/>
      <sz val="8"/>
      <color rgb="FF000000"/>
      <name val="&quot;Helvetica Neue&quot;"/>
    </font>
    <font>
      <u/>
      <sz val="8"/>
      <color rgb="FF000000"/>
      <name val="&quot;Helvetica Neue&quot;"/>
    </font>
    <font>
      <sz val="10"/>
      <color rgb="FF000000"/>
      <name val="Helvetica Neue"/>
      <family val="2"/>
    </font>
    <font>
      <u/>
      <sz val="8"/>
      <color rgb="FF000000"/>
      <name val="&quot;Helvetica Neue&quot;"/>
    </font>
    <font>
      <b/>
      <sz val="10"/>
      <color theme="1"/>
      <name val="Helvetica Neue"/>
      <family val="2"/>
      <scheme val="minor"/>
    </font>
    <font>
      <sz val="10"/>
      <color rgb="FF000000"/>
      <name val="&quot;docs-Helvetica Neue&quot;"/>
    </font>
    <font>
      <u/>
      <sz val="8"/>
      <color rgb="FF000000"/>
      <name val="&quot;Helvetica Neue&quot;"/>
    </font>
    <font>
      <u/>
      <sz val="8"/>
      <color rgb="FF000000"/>
      <name val="&quot;Helvetica Neue&quot;"/>
    </font>
    <font>
      <sz val="10"/>
      <color rgb="FFFF9900"/>
      <name val="Helvetica Neue"/>
      <family val="2"/>
      <scheme val="minor"/>
    </font>
    <font>
      <sz val="10"/>
      <color rgb="FF00FF00"/>
      <name val="Helvetica Neue"/>
      <family val="2"/>
      <scheme val="minor"/>
    </font>
    <font>
      <u/>
      <sz val="8"/>
      <color rgb="FF000000"/>
      <name val="&quot;Helvetica Neue&quot;"/>
    </font>
    <font>
      <b/>
      <sz val="10"/>
      <color rgb="FFFF9900"/>
      <name val="Helvetica Neue"/>
      <family val="2"/>
      <scheme val="minor"/>
    </font>
    <font>
      <sz val="10"/>
      <color theme="1"/>
      <name val="Helvetica Neue"/>
      <family val="2"/>
      <scheme val="minor"/>
    </font>
    <font>
      <sz val="10"/>
      <color rgb="FF000000"/>
      <name val="Helvetica Neue"/>
      <family val="2"/>
      <scheme val="minor"/>
    </font>
    <font>
      <sz val="10"/>
      <color rgb="FF000000"/>
      <name val="Helvetica Neue"/>
      <family val="2"/>
    </font>
    <font>
      <b/>
      <sz val="8"/>
      <name val="&quot;Helvetica Neue&quot;"/>
    </font>
    <font>
      <sz val="8"/>
      <name val="&quot;Helvetica Neue&quot;"/>
    </font>
    <font>
      <u/>
      <sz val="8"/>
      <name val="&quot;Helvetica Neue&quot;"/>
    </font>
    <font>
      <sz val="10"/>
      <name val="Helvetica Neue"/>
      <family val="2"/>
      <scheme val="minor"/>
    </font>
    <font>
      <sz val="8"/>
      <color theme="1"/>
      <name val="Helvetica Neue"/>
      <family val="2"/>
      <scheme val="minor"/>
    </font>
  </fonts>
  <fills count="19">
    <fill>
      <patternFill patternType="none"/>
    </fill>
    <fill>
      <patternFill patternType="gray125"/>
    </fill>
    <fill>
      <patternFill patternType="solid">
        <fgColor rgb="FFB0B3B2"/>
        <bgColor rgb="FFB0B3B2"/>
      </patternFill>
    </fill>
    <fill>
      <patternFill patternType="solid">
        <fgColor rgb="FFD4D4D4"/>
        <bgColor rgb="FFD4D4D4"/>
      </patternFill>
    </fill>
    <fill>
      <patternFill patternType="solid">
        <fgColor rgb="FFF4CCCC"/>
        <bgColor rgb="FFF4CCCC"/>
      </patternFill>
    </fill>
    <fill>
      <patternFill patternType="solid">
        <fgColor rgb="FFC9DAF8"/>
        <bgColor rgb="FFC9DAF8"/>
      </patternFill>
    </fill>
    <fill>
      <patternFill patternType="solid">
        <fgColor rgb="FFFFFF00"/>
        <bgColor rgb="FFFFFF00"/>
      </patternFill>
    </fill>
    <fill>
      <patternFill patternType="solid">
        <fgColor rgb="FFFFF2CC"/>
        <bgColor rgb="FFFFF2CC"/>
      </patternFill>
    </fill>
    <fill>
      <patternFill patternType="solid">
        <fgColor rgb="FFFCE5CD"/>
        <bgColor rgb="FFFCE5CD"/>
      </patternFill>
    </fill>
    <fill>
      <patternFill patternType="solid">
        <fgColor rgb="FFD9EAD3"/>
        <bgColor rgb="FFD9EAD3"/>
      </patternFill>
    </fill>
    <fill>
      <patternFill patternType="solid">
        <fgColor rgb="FFFFFFFF"/>
        <bgColor rgb="FFFFFFFF"/>
      </patternFill>
    </fill>
    <fill>
      <patternFill patternType="solid">
        <fgColor rgb="FFFF0000"/>
        <bgColor rgb="FFFF0000"/>
      </patternFill>
    </fill>
    <fill>
      <patternFill patternType="solid">
        <fgColor rgb="FFCFE2F3"/>
        <bgColor rgb="FFCFE2F3"/>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rgb="FFB0B3B2"/>
      </patternFill>
    </fill>
    <fill>
      <patternFill patternType="solid">
        <fgColor theme="0" tint="-0.249977111117893"/>
        <bgColor rgb="FFB0B3B2"/>
      </patternFill>
    </fill>
    <fill>
      <patternFill patternType="solid">
        <fgColor theme="0" tint="-0.34998626667073579"/>
        <bgColor rgb="FFB0B3B2"/>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000000"/>
      </right>
      <top style="thin">
        <color rgb="FF000000"/>
      </top>
      <bottom style="thin">
        <color rgb="FF000000"/>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rgb="FF000000"/>
      </left>
      <right style="thin">
        <color rgb="FF000000"/>
      </right>
      <top/>
      <bottom style="thin">
        <color rgb="FF000000"/>
      </bottom>
      <diagonal/>
    </border>
    <border>
      <left/>
      <right/>
      <top style="thin">
        <color rgb="FF000000"/>
      </top>
      <bottom style="mediumDashed">
        <color indexed="64"/>
      </bottom>
      <diagonal/>
    </border>
  </borders>
  <cellStyleXfs count="1">
    <xf numFmtId="0" fontId="0" fillId="0" borderId="0"/>
  </cellStyleXfs>
  <cellXfs count="142">
    <xf numFmtId="0" fontId="0" fillId="0" borderId="0" xfId="0" applyAlignment="1">
      <alignment vertical="top" wrapText="1"/>
    </xf>
    <xf numFmtId="0" fontId="2" fillId="2" borderId="1" xfId="0" applyFont="1" applyFill="1" applyBorder="1" applyAlignment="1">
      <alignment vertical="top"/>
    </xf>
    <xf numFmtId="0" fontId="3" fillId="0" borderId="0" xfId="0" applyFont="1" applyAlignment="1">
      <alignment vertical="top"/>
    </xf>
    <xf numFmtId="0" fontId="2" fillId="3" borderId="1" xfId="0" applyFont="1" applyFill="1" applyBorder="1" applyAlignment="1">
      <alignment vertical="top"/>
    </xf>
    <xf numFmtId="0" fontId="4" fillId="0" borderId="1" xfId="0" applyFont="1" applyBorder="1" applyAlignment="1">
      <alignment vertical="top"/>
    </xf>
    <xf numFmtId="0" fontId="5" fillId="0" borderId="1" xfId="0" applyFont="1" applyBorder="1" applyAlignment="1">
      <alignment vertical="top"/>
    </xf>
    <xf numFmtId="0" fontId="3" fillId="0" borderId="1" xfId="0" applyFont="1" applyBorder="1" applyAlignment="1">
      <alignment vertical="top"/>
    </xf>
    <xf numFmtId="0" fontId="2" fillId="4" borderId="1" xfId="0" applyFont="1" applyFill="1" applyBorder="1" applyAlignment="1">
      <alignment vertical="top"/>
    </xf>
    <xf numFmtId="0" fontId="4" fillId="4" borderId="1" xfId="0" applyFont="1" applyFill="1" applyBorder="1" applyAlignment="1">
      <alignment vertical="top"/>
    </xf>
    <xf numFmtId="0" fontId="6" fillId="4" borderId="1" xfId="0" applyFont="1" applyFill="1" applyBorder="1" applyAlignment="1">
      <alignment vertical="top"/>
    </xf>
    <xf numFmtId="0" fontId="3" fillId="4" borderId="1" xfId="0" applyFont="1" applyFill="1" applyBorder="1" applyAlignment="1">
      <alignment vertical="top"/>
    </xf>
    <xf numFmtId="0" fontId="3" fillId="4" borderId="0" xfId="0" applyFont="1" applyFill="1" applyAlignment="1">
      <alignment vertical="top"/>
    </xf>
    <xf numFmtId="0" fontId="2" fillId="5" borderId="1" xfId="0" applyFont="1" applyFill="1" applyBorder="1" applyAlignment="1">
      <alignment vertical="top"/>
    </xf>
    <xf numFmtId="0" fontId="4" fillId="5" borderId="1" xfId="0" applyFont="1" applyFill="1" applyBorder="1" applyAlignment="1">
      <alignment vertical="top"/>
    </xf>
    <xf numFmtId="0" fontId="7" fillId="5" borderId="1" xfId="0" applyFont="1" applyFill="1" applyBorder="1" applyAlignment="1">
      <alignment vertical="top"/>
    </xf>
    <xf numFmtId="0" fontId="3" fillId="5" borderId="0" xfId="0" applyFont="1" applyFill="1" applyAlignment="1">
      <alignment vertical="top"/>
    </xf>
    <xf numFmtId="0" fontId="2" fillId="6" borderId="1" xfId="0" applyFont="1" applyFill="1" applyBorder="1" applyAlignment="1">
      <alignment vertical="top"/>
    </xf>
    <xf numFmtId="0" fontId="4" fillId="6" borderId="1" xfId="0" applyFont="1" applyFill="1" applyBorder="1" applyAlignment="1">
      <alignment vertical="top"/>
    </xf>
    <xf numFmtId="0" fontId="8" fillId="6" borderId="1" xfId="0" applyFont="1" applyFill="1" applyBorder="1" applyAlignment="1">
      <alignment vertical="top"/>
    </xf>
    <xf numFmtId="0" fontId="3" fillId="6" borderId="0" xfId="0" applyFont="1" applyFill="1" applyAlignment="1">
      <alignment vertical="top"/>
    </xf>
    <xf numFmtId="0" fontId="3" fillId="0" borderId="0" xfId="0" applyFont="1" applyAlignment="1">
      <alignment vertical="top" wrapText="1"/>
    </xf>
    <xf numFmtId="0" fontId="2" fillId="7" borderId="1" xfId="0" applyFont="1" applyFill="1" applyBorder="1" applyAlignment="1">
      <alignment vertical="top"/>
    </xf>
    <xf numFmtId="0" fontId="4" fillId="7" borderId="1" xfId="0" applyFont="1" applyFill="1" applyBorder="1" applyAlignment="1">
      <alignment vertical="top"/>
    </xf>
    <xf numFmtId="0" fontId="9" fillId="7" borderId="1" xfId="0" applyFont="1" applyFill="1" applyBorder="1" applyAlignment="1">
      <alignment vertical="top"/>
    </xf>
    <xf numFmtId="0" fontId="3" fillId="7" borderId="0" xfId="0" applyFont="1" applyFill="1" applyAlignment="1">
      <alignment vertical="top"/>
    </xf>
    <xf numFmtId="0" fontId="2" fillId="8" borderId="1" xfId="0" applyFont="1" applyFill="1" applyBorder="1" applyAlignment="1">
      <alignment vertical="top"/>
    </xf>
    <xf numFmtId="0" fontId="4" fillId="8" borderId="1" xfId="0" applyFont="1" applyFill="1" applyBorder="1" applyAlignment="1">
      <alignment vertical="top"/>
    </xf>
    <xf numFmtId="0" fontId="10" fillId="8" borderId="1" xfId="0" applyFont="1" applyFill="1" applyBorder="1" applyAlignment="1">
      <alignment vertical="top"/>
    </xf>
    <xf numFmtId="0" fontId="3" fillId="8" borderId="1" xfId="0" applyFont="1" applyFill="1" applyBorder="1" applyAlignment="1">
      <alignment vertical="top"/>
    </xf>
    <xf numFmtId="0" fontId="3" fillId="8" borderId="0" xfId="0" applyFont="1" applyFill="1" applyAlignment="1">
      <alignment vertical="top"/>
    </xf>
    <xf numFmtId="0" fontId="11" fillId="0" borderId="1" xfId="0" applyFont="1" applyBorder="1" applyAlignment="1">
      <alignment vertical="top"/>
    </xf>
    <xf numFmtId="0" fontId="2" fillId="9" borderId="1" xfId="0" applyFont="1" applyFill="1" applyBorder="1" applyAlignment="1">
      <alignment vertical="top"/>
    </xf>
    <xf numFmtId="0" fontId="4" fillId="9" borderId="1" xfId="0" applyFont="1" applyFill="1" applyBorder="1" applyAlignment="1">
      <alignment vertical="top"/>
    </xf>
    <xf numFmtId="0" fontId="12" fillId="9" borderId="1" xfId="0" applyFont="1" applyFill="1" applyBorder="1" applyAlignment="1">
      <alignment vertical="top"/>
    </xf>
    <xf numFmtId="0" fontId="3" fillId="9" borderId="1" xfId="0" applyFont="1" applyFill="1" applyBorder="1" applyAlignment="1">
      <alignment vertical="top"/>
    </xf>
    <xf numFmtId="0" fontId="3" fillId="9" borderId="0" xfId="0" applyFont="1" applyFill="1" applyAlignment="1">
      <alignment vertical="top"/>
    </xf>
    <xf numFmtId="0" fontId="2" fillId="0" borderId="1" xfId="0" applyFont="1" applyBorder="1" applyAlignment="1">
      <alignment vertical="top"/>
    </xf>
    <xf numFmtId="0" fontId="13" fillId="9" borderId="1" xfId="0" applyFont="1" applyFill="1" applyBorder="1" applyAlignment="1">
      <alignment vertical="top"/>
    </xf>
    <xf numFmtId="0" fontId="3" fillId="4" borderId="0" xfId="0" applyFont="1" applyFill="1" applyAlignment="1">
      <alignment vertical="top" wrapText="1"/>
    </xf>
    <xf numFmtId="0" fontId="4" fillId="0" borderId="0" xfId="0" applyFont="1" applyAlignment="1">
      <alignment vertical="top"/>
    </xf>
    <xf numFmtId="0" fontId="16" fillId="0" borderId="0" xfId="0" applyFont="1" applyAlignment="1">
      <alignment vertical="top"/>
    </xf>
    <xf numFmtId="0" fontId="2" fillId="11" borderId="1" xfId="0" applyFont="1" applyFill="1" applyBorder="1" applyAlignment="1">
      <alignment vertical="top"/>
    </xf>
    <xf numFmtId="0" fontId="4" fillId="11" borderId="1" xfId="0" applyFont="1" applyFill="1" applyBorder="1" applyAlignment="1">
      <alignment vertical="top"/>
    </xf>
    <xf numFmtId="0" fontId="18" fillId="11" borderId="1" xfId="0" applyFont="1" applyFill="1" applyBorder="1" applyAlignment="1">
      <alignment vertical="top"/>
    </xf>
    <xf numFmtId="0" fontId="3" fillId="11" borderId="0" xfId="0" applyFont="1" applyFill="1" applyAlignment="1">
      <alignment vertical="top"/>
    </xf>
    <xf numFmtId="10" fontId="3" fillId="0" borderId="0" xfId="0" applyNumberFormat="1" applyFont="1" applyAlignment="1">
      <alignment vertical="top"/>
    </xf>
    <xf numFmtId="0" fontId="16" fillId="4" borderId="0" xfId="0" applyFont="1" applyFill="1" applyAlignment="1">
      <alignment vertical="top"/>
    </xf>
    <xf numFmtId="0" fontId="16" fillId="5" borderId="0" xfId="0" applyFont="1" applyFill="1" applyAlignment="1">
      <alignment vertical="top"/>
    </xf>
    <xf numFmtId="10" fontId="3" fillId="6" borderId="0" xfId="0" applyNumberFormat="1" applyFont="1" applyFill="1" applyAlignment="1">
      <alignment vertical="top"/>
    </xf>
    <xf numFmtId="0" fontId="19" fillId="4" borderId="1" xfId="0" applyFont="1" applyFill="1" applyBorder="1" applyAlignment="1">
      <alignment vertical="top"/>
    </xf>
    <xf numFmtId="0" fontId="14" fillId="10" borderId="0" xfId="0" applyFont="1" applyFill="1" applyAlignment="1">
      <alignment horizontal="left" vertical="top" wrapText="1"/>
    </xf>
    <xf numFmtId="0" fontId="3" fillId="7" borderId="0" xfId="0" applyFont="1" applyFill="1" applyAlignment="1">
      <alignment vertical="top" wrapText="1"/>
    </xf>
    <xf numFmtId="0" fontId="16" fillId="4" borderId="0" xfId="0" applyFont="1" applyFill="1" applyAlignment="1">
      <alignment vertical="top" wrapText="1"/>
    </xf>
    <xf numFmtId="10" fontId="20" fillId="0" borderId="0" xfId="0" applyNumberFormat="1" applyFont="1" applyAlignment="1">
      <alignment vertical="top"/>
    </xf>
    <xf numFmtId="0" fontId="20" fillId="0" borderId="0" xfId="0" applyFont="1" applyAlignment="1">
      <alignment vertical="top"/>
    </xf>
    <xf numFmtId="0" fontId="14" fillId="4" borderId="0" xfId="0" applyFont="1" applyFill="1" applyAlignment="1">
      <alignment horizontal="left" vertical="top" wrapText="1"/>
    </xf>
    <xf numFmtId="0" fontId="20" fillId="4" borderId="0" xfId="0" applyFont="1" applyFill="1" applyAlignment="1">
      <alignment vertical="top"/>
    </xf>
    <xf numFmtId="0" fontId="2" fillId="12" borderId="1" xfId="0" applyFont="1" applyFill="1" applyBorder="1" applyAlignment="1">
      <alignment vertical="top"/>
    </xf>
    <xf numFmtId="0" fontId="4" fillId="12" borderId="1" xfId="0" applyFont="1" applyFill="1" applyBorder="1" applyAlignment="1">
      <alignment vertical="top"/>
    </xf>
    <xf numFmtId="0" fontId="22" fillId="12" borderId="1" xfId="0" applyFont="1" applyFill="1" applyBorder="1" applyAlignment="1">
      <alignment vertical="top"/>
    </xf>
    <xf numFmtId="0" fontId="3" fillId="12" borderId="0" xfId="0" applyFont="1" applyFill="1" applyAlignment="1">
      <alignment vertical="top"/>
    </xf>
    <xf numFmtId="0" fontId="14" fillId="12" borderId="0" xfId="0" applyFont="1" applyFill="1" applyAlignment="1">
      <alignment horizontal="left" vertical="top" wrapText="1"/>
    </xf>
    <xf numFmtId="0" fontId="3" fillId="12" borderId="0" xfId="0" applyFont="1" applyFill="1" applyAlignment="1">
      <alignment horizontal="right" vertical="top"/>
    </xf>
    <xf numFmtId="10" fontId="3" fillId="12" borderId="0" xfId="0" applyNumberFormat="1" applyFont="1" applyFill="1" applyAlignment="1">
      <alignment vertical="top"/>
    </xf>
    <xf numFmtId="0" fontId="16" fillId="12" borderId="0" xfId="0" applyFont="1" applyFill="1" applyAlignment="1">
      <alignment vertical="top"/>
    </xf>
    <xf numFmtId="10" fontId="23" fillId="12" borderId="0" xfId="0" applyNumberFormat="1" applyFont="1" applyFill="1" applyAlignment="1">
      <alignment vertical="top"/>
    </xf>
    <xf numFmtId="0" fontId="16" fillId="6" borderId="0" xfId="0" applyFont="1" applyFill="1" applyAlignment="1">
      <alignment vertical="top"/>
    </xf>
    <xf numFmtId="10" fontId="16" fillId="0" borderId="0" xfId="0" applyNumberFormat="1" applyFont="1" applyAlignment="1">
      <alignment vertical="top"/>
    </xf>
    <xf numFmtId="0" fontId="16" fillId="7" borderId="0" xfId="0" applyFont="1" applyFill="1" applyAlignment="1">
      <alignment vertical="top"/>
    </xf>
    <xf numFmtId="0" fontId="16" fillId="9" borderId="0" xfId="0" applyFont="1" applyFill="1" applyAlignment="1">
      <alignment vertical="top"/>
    </xf>
    <xf numFmtId="10" fontId="21" fillId="0" borderId="0" xfId="0" applyNumberFormat="1" applyFont="1" applyAlignment="1">
      <alignment vertical="top"/>
    </xf>
    <xf numFmtId="0" fontId="3" fillId="0" borderId="0" xfId="0" applyFont="1" applyAlignment="1">
      <alignment vertical="top" shrinkToFit="1"/>
    </xf>
    <xf numFmtId="0" fontId="2" fillId="2" borderId="1" xfId="0" applyFont="1" applyFill="1" applyBorder="1" applyAlignment="1">
      <alignment vertical="top" shrinkToFit="1"/>
    </xf>
    <xf numFmtId="0" fontId="5" fillId="0" borderId="1" xfId="0" applyFont="1" applyBorder="1" applyAlignment="1">
      <alignment vertical="top" shrinkToFit="1"/>
    </xf>
    <xf numFmtId="0" fontId="0" fillId="0" borderId="0" xfId="0" applyAlignment="1">
      <alignment vertical="top" shrinkToFit="1"/>
    </xf>
    <xf numFmtId="0" fontId="3" fillId="0" borderId="4" xfId="0" applyFont="1" applyBorder="1" applyAlignment="1">
      <alignment vertical="top"/>
    </xf>
    <xf numFmtId="0" fontId="3" fillId="0" borderId="5" xfId="0" applyFont="1" applyBorder="1" applyAlignment="1">
      <alignment vertical="top"/>
    </xf>
    <xf numFmtId="0" fontId="0" fillId="0" borderId="4" xfId="0" applyBorder="1" applyAlignment="1">
      <alignment vertical="top" wrapText="1"/>
    </xf>
    <xf numFmtId="0" fontId="0" fillId="0" borderId="5" xfId="0" applyBorder="1" applyAlignment="1">
      <alignment vertical="top" wrapText="1"/>
    </xf>
    <xf numFmtId="0" fontId="24" fillId="0" borderId="4" xfId="0" applyFont="1" applyBorder="1" applyAlignment="1">
      <alignment vertical="top"/>
    </xf>
    <xf numFmtId="0" fontId="24" fillId="0" borderId="5" xfId="0" applyFont="1" applyBorder="1" applyAlignment="1">
      <alignment vertical="top"/>
    </xf>
    <xf numFmtId="0" fontId="26" fillId="0" borderId="5" xfId="0" applyFont="1" applyBorder="1" applyAlignment="1">
      <alignment horizontal="left" vertical="top" wrapText="1"/>
    </xf>
    <xf numFmtId="0" fontId="14" fillId="0" borderId="5" xfId="0" applyFont="1" applyBorder="1" applyAlignment="1">
      <alignment horizontal="left" vertical="top" wrapText="1"/>
    </xf>
    <xf numFmtId="0" fontId="14" fillId="0" borderId="5" xfId="0" applyFont="1" applyBorder="1" applyAlignment="1">
      <alignment horizontal="left" vertical="top"/>
    </xf>
    <xf numFmtId="0" fontId="0" fillId="0" borderId="5" xfId="0" applyBorder="1" applyAlignment="1">
      <alignment vertical="top"/>
    </xf>
    <xf numFmtId="0" fontId="4" fillId="0" borderId="6" xfId="0" applyFont="1" applyBorder="1" applyAlignment="1">
      <alignment vertical="top"/>
    </xf>
    <xf numFmtId="0" fontId="24" fillId="13" borderId="3" xfId="0" applyFont="1" applyFill="1" applyBorder="1" applyAlignment="1">
      <alignment vertical="top"/>
    </xf>
    <xf numFmtId="0" fontId="24" fillId="14" borderId="2" xfId="0" applyFont="1" applyFill="1" applyBorder="1" applyAlignment="1">
      <alignment vertical="top"/>
    </xf>
    <xf numFmtId="0" fontId="24" fillId="14" borderId="3" xfId="0" applyFont="1" applyFill="1" applyBorder="1" applyAlignment="1">
      <alignment vertical="top"/>
    </xf>
    <xf numFmtId="0" fontId="24" fillId="15" borderId="2" xfId="0" applyFont="1" applyFill="1" applyBorder="1" applyAlignment="1">
      <alignment vertical="top"/>
    </xf>
    <xf numFmtId="0" fontId="24" fillId="15" borderId="3" xfId="0" applyFont="1" applyFill="1" applyBorder="1" applyAlignment="1">
      <alignment vertical="top"/>
    </xf>
    <xf numFmtId="0" fontId="24" fillId="13" borderId="2" xfId="0" applyFont="1" applyFill="1" applyBorder="1" applyAlignment="1">
      <alignment vertical="top"/>
    </xf>
    <xf numFmtId="0" fontId="2" fillId="16" borderId="1" xfId="0" applyFont="1" applyFill="1" applyBorder="1" applyAlignment="1">
      <alignment vertical="top"/>
    </xf>
    <xf numFmtId="0" fontId="2" fillId="17" borderId="1" xfId="0" applyFont="1" applyFill="1" applyBorder="1" applyAlignment="1">
      <alignment vertical="top"/>
    </xf>
    <xf numFmtId="0" fontId="0" fillId="0" borderId="7" xfId="0" applyBorder="1" applyAlignment="1">
      <alignment vertical="top" wrapText="1"/>
    </xf>
    <xf numFmtId="0" fontId="3" fillId="0" borderId="9" xfId="0" applyFont="1" applyBorder="1" applyAlignment="1">
      <alignment vertical="top"/>
    </xf>
    <xf numFmtId="0" fontId="3" fillId="0" borderId="8" xfId="0" applyFont="1" applyBorder="1" applyAlignment="1">
      <alignment vertical="top"/>
    </xf>
    <xf numFmtId="0" fontId="3" fillId="0" borderId="7" xfId="0" applyFont="1" applyBorder="1" applyAlignment="1">
      <alignment vertical="top"/>
    </xf>
    <xf numFmtId="0" fontId="2" fillId="3" borderId="10" xfId="0" applyFont="1" applyFill="1" applyBorder="1" applyAlignment="1">
      <alignment vertical="top"/>
    </xf>
    <xf numFmtId="0" fontId="3" fillId="0" borderId="11" xfId="0" applyFont="1" applyBorder="1" applyAlignment="1">
      <alignment vertical="top"/>
    </xf>
    <xf numFmtId="0" fontId="4" fillId="0" borderId="10" xfId="0" applyFont="1" applyBorder="1" applyAlignment="1">
      <alignment vertical="top"/>
    </xf>
    <xf numFmtId="0" fontId="5" fillId="0" borderId="10" xfId="0" applyFont="1" applyBorder="1" applyAlignment="1">
      <alignment vertical="top" shrinkToFit="1"/>
    </xf>
    <xf numFmtId="0" fontId="3" fillId="0" borderId="11" xfId="0" applyFont="1" applyBorder="1" applyAlignment="1">
      <alignment vertical="top" shrinkToFit="1"/>
    </xf>
    <xf numFmtId="0" fontId="4" fillId="0" borderId="1" xfId="0" applyFont="1" applyBorder="1" applyAlignment="1">
      <alignment vertical="top" shrinkToFit="1"/>
    </xf>
    <xf numFmtId="0" fontId="2" fillId="2" borderId="1" xfId="0" applyFont="1" applyFill="1" applyBorder="1" applyAlignment="1">
      <alignment vertical="top" wrapText="1" shrinkToFit="1"/>
    </xf>
    <xf numFmtId="0" fontId="2" fillId="16" borderId="1" xfId="0" applyFont="1" applyFill="1" applyBorder="1" applyAlignment="1">
      <alignment vertical="top" wrapText="1"/>
    </xf>
    <xf numFmtId="0" fontId="4" fillId="0" borderId="0" xfId="0" applyFont="1" applyAlignment="1">
      <alignment vertical="top" shrinkToFit="1"/>
    </xf>
    <xf numFmtId="0" fontId="24" fillId="0" borderId="0" xfId="0" applyFont="1" applyAlignment="1">
      <alignment vertical="top" shrinkToFit="1"/>
    </xf>
    <xf numFmtId="0" fontId="24" fillId="0" borderId="7" xfId="0" applyFont="1" applyBorder="1" applyAlignment="1">
      <alignment vertical="top" shrinkToFit="1"/>
    </xf>
    <xf numFmtId="0" fontId="25" fillId="0" borderId="0" xfId="0" applyFont="1" applyAlignment="1">
      <alignment vertical="top" shrinkToFit="1"/>
    </xf>
    <xf numFmtId="0" fontId="3" fillId="0" borderId="4" xfId="0" applyFont="1" applyBorder="1" applyAlignment="1">
      <alignment vertical="top" wrapText="1"/>
    </xf>
    <xf numFmtId="0" fontId="2" fillId="18" borderId="0" xfId="0" applyFont="1" applyFill="1" applyAlignment="1">
      <alignment vertical="top" wrapText="1" shrinkToFit="1"/>
    </xf>
    <xf numFmtId="0" fontId="13" fillId="0" borderId="1" xfId="0" applyFont="1" applyBorder="1" applyAlignment="1">
      <alignment vertical="top"/>
    </xf>
    <xf numFmtId="0" fontId="19" fillId="0" borderId="1" xfId="0" applyFont="1" applyBorder="1" applyAlignment="1">
      <alignment vertical="top" shrinkToFit="1"/>
    </xf>
    <xf numFmtId="0" fontId="12" fillId="0" borderId="1" xfId="0" applyFont="1" applyBorder="1" applyAlignment="1">
      <alignment vertical="top"/>
    </xf>
    <xf numFmtId="0" fontId="6" fillId="0" borderId="1" xfId="0" applyFont="1" applyBorder="1" applyAlignment="1">
      <alignment vertical="top" shrinkToFit="1"/>
    </xf>
    <xf numFmtId="0" fontId="6" fillId="0" borderId="1" xfId="0" applyFont="1" applyBorder="1" applyAlignment="1">
      <alignment vertical="top"/>
    </xf>
    <xf numFmtId="0" fontId="17" fillId="0" borderId="4" xfId="0" applyFont="1" applyBorder="1" applyAlignment="1">
      <alignment horizontal="left" vertical="top" wrapText="1"/>
    </xf>
    <xf numFmtId="0" fontId="18" fillId="0" borderId="1" xfId="0" applyFont="1" applyBorder="1" applyAlignment="1">
      <alignment vertical="top" shrinkToFit="1"/>
    </xf>
    <xf numFmtId="0" fontId="26" fillId="0" borderId="4" xfId="0" applyFont="1" applyBorder="1" applyAlignment="1">
      <alignment horizontal="left" vertical="top" wrapText="1"/>
    </xf>
    <xf numFmtId="0" fontId="14" fillId="0" borderId="4" xfId="0" applyFont="1" applyBorder="1" applyAlignment="1">
      <alignment horizontal="left" vertical="top"/>
    </xf>
    <xf numFmtId="0" fontId="1" fillId="0" borderId="4" xfId="0" applyFont="1" applyBorder="1" applyAlignment="1">
      <alignment horizontal="left" vertical="top"/>
    </xf>
    <xf numFmtId="0" fontId="7" fillId="0" borderId="1" xfId="0" applyFont="1" applyBorder="1" applyAlignment="1">
      <alignment vertical="top"/>
    </xf>
    <xf numFmtId="0" fontId="15" fillId="0" borderId="1" xfId="0" applyFont="1" applyBorder="1" applyAlignment="1">
      <alignment vertical="top"/>
    </xf>
    <xf numFmtId="0" fontId="9" fillId="0" borderId="1" xfId="0" applyFont="1" applyBorder="1" applyAlignment="1">
      <alignment vertical="top"/>
    </xf>
    <xf numFmtId="0" fontId="9" fillId="0" borderId="1" xfId="0" applyFont="1" applyBorder="1" applyAlignment="1">
      <alignment vertical="top" shrinkToFit="1"/>
    </xf>
    <xf numFmtId="0" fontId="10" fillId="0" borderId="1" xfId="0" applyFont="1" applyBorder="1" applyAlignment="1">
      <alignment vertical="top"/>
    </xf>
    <xf numFmtId="0" fontId="10" fillId="0" borderId="1" xfId="0" applyFont="1" applyBorder="1" applyAlignment="1">
      <alignment vertical="top" shrinkToFit="1"/>
    </xf>
    <xf numFmtId="0" fontId="12" fillId="0" borderId="1" xfId="0" applyFont="1" applyBorder="1" applyAlignment="1">
      <alignment vertical="top" shrinkToFit="1"/>
    </xf>
    <xf numFmtId="0" fontId="7" fillId="0" borderId="1" xfId="0" applyFont="1" applyBorder="1" applyAlignment="1">
      <alignment vertical="top" shrinkToFit="1"/>
    </xf>
    <xf numFmtId="0" fontId="14" fillId="0" borderId="4" xfId="0" applyFont="1" applyBorder="1" applyAlignment="1">
      <alignment horizontal="left" vertical="top" wrapText="1"/>
    </xf>
    <xf numFmtId="0" fontId="27" fillId="0" borderId="1" xfId="0" applyFont="1" applyBorder="1" applyAlignment="1">
      <alignment vertical="top"/>
    </xf>
    <xf numFmtId="0" fontId="28" fillId="0" borderId="1" xfId="0" applyFont="1" applyBorder="1" applyAlignment="1">
      <alignment vertical="top"/>
    </xf>
    <xf numFmtId="0" fontId="29" fillId="0" borderId="1" xfId="0" applyFont="1" applyBorder="1" applyAlignment="1">
      <alignment vertical="top"/>
    </xf>
    <xf numFmtId="0" fontId="29" fillId="0" borderId="1" xfId="0" applyFont="1" applyBorder="1" applyAlignment="1">
      <alignment vertical="top" shrinkToFit="1"/>
    </xf>
    <xf numFmtId="0" fontId="28" fillId="0" borderId="0" xfId="0" applyFont="1" applyAlignment="1">
      <alignment vertical="top" shrinkToFit="1"/>
    </xf>
    <xf numFmtId="0" fontId="30" fillId="0" borderId="4" xfId="0" applyFont="1" applyBorder="1" applyAlignment="1">
      <alignment vertical="top"/>
    </xf>
    <xf numFmtId="0" fontId="30" fillId="0" borderId="5" xfId="0" applyFont="1" applyBorder="1" applyAlignment="1">
      <alignment vertical="top"/>
    </xf>
    <xf numFmtId="0" fontId="30" fillId="0" borderId="0" xfId="0" applyFont="1" applyAlignment="1">
      <alignment vertical="top"/>
    </xf>
    <xf numFmtId="0" fontId="30" fillId="0" borderId="0" xfId="0" applyFont="1" applyAlignment="1">
      <alignment vertical="top" wrapText="1"/>
    </xf>
    <xf numFmtId="0" fontId="25" fillId="0" borderId="5" xfId="0" applyFont="1" applyBorder="1" applyAlignment="1">
      <alignment vertical="top"/>
    </xf>
    <xf numFmtId="0" fontId="31"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1" Type="http://customschemas.google.com/relationships/workbookmetadata" Target="metadata"/><Relationship Id="rId25"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24" Type="http://schemas.openxmlformats.org/officeDocument/2006/relationships/sharedStrings" Target="sharedStrings.xml"/><Relationship Id="rId23" Type="http://schemas.openxmlformats.org/officeDocument/2006/relationships/styles" Target="styles.xml"/><Relationship Id="rId4" Type="http://schemas.openxmlformats.org/officeDocument/2006/relationships/worksheet" Target="worksheets/sheet4.xml"/><Relationship Id="rId2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copus.com/inward/record.uri?eid=2-s2.0-85086627685&amp;doi=10.1016%2fj.procs.2020.04.282&amp;partnerID=40&amp;md5=95a33d8e9e334fd3bbf2bc4cd25dce7a" TargetMode="External"/><Relationship Id="rId21" Type="http://schemas.openxmlformats.org/officeDocument/2006/relationships/hyperlink" Target="https://www.scopus.com/inward/record.uri?eid=2-s2.0-85120981789&amp;doi=10.1145%2f3481646.3481659&amp;partnerID=40&amp;md5=b549e5dc99b561e33e7a2b5507868d05" TargetMode="External"/><Relationship Id="rId42" Type="http://schemas.openxmlformats.org/officeDocument/2006/relationships/hyperlink" Target="https://www.scopus.com/inward/record.uri?eid=2-s2.0-85111035011&amp;doi=10.1145%2f3458709.3459008&amp;partnerID=40&amp;md5=41699058c3ff5a2ab9bf2df5cb6411c8" TargetMode="External"/><Relationship Id="rId63" Type="http://schemas.openxmlformats.org/officeDocument/2006/relationships/hyperlink" Target="https://www.scopus.com/inward/record.uri?eid=2-s2.0-85096199648&amp;doi=10.1109%2fISMAR50242.2020.00063&amp;partnerID=40&amp;md5=bfdf94c7235929d6893e4dcb3145a45f" TargetMode="External"/><Relationship Id="rId84" Type="http://schemas.openxmlformats.org/officeDocument/2006/relationships/hyperlink" Target="https://www.scopus.com/inward/record.uri?eid=2-s2.0-85091947081&amp;doi=10.1145%2f3387904.3389291&amp;partnerID=40&amp;md5=9f2ead0140e538c0b702de637065cbd4" TargetMode="External"/><Relationship Id="rId138" Type="http://schemas.openxmlformats.org/officeDocument/2006/relationships/hyperlink" Target="https://www.scopus.com/inward/record.uri?eid=2-s2.0-85081626788&amp;doi=10.1109%2fIC-AIAI48757.2019.00025&amp;partnerID=40&amp;md5=2fc273be145472e8fcd4c91a5f24c805" TargetMode="External"/><Relationship Id="rId159" Type="http://schemas.openxmlformats.org/officeDocument/2006/relationships/hyperlink" Target="https://www.scopus.com/inward/record.uri?eid=2-s2.0-85067624166&amp;doi=10.1145%2f3290605.3300306&amp;partnerID=40&amp;md5=4cae82da970110b9fd3d73da5d7f2cec" TargetMode="External"/><Relationship Id="rId170" Type="http://schemas.openxmlformats.org/officeDocument/2006/relationships/hyperlink" Target="https://www.scopus.com/inward/record.uri?eid=2-s2.0-85069452233&amp;doi=10.1109%2fICSE.2019.00052&amp;partnerID=40&amp;md5=c6056f1c9e1946fa49bc9639af02c2fa" TargetMode="External"/><Relationship Id="rId191" Type="http://schemas.openxmlformats.org/officeDocument/2006/relationships/hyperlink" Target="https://www.scopus.com/inward/record.uri?eid=2-s2.0-85060446477&amp;doi=10.1109%2fFUZZ-IEEE.2018.8491594&amp;partnerID=40&amp;md5=6d2379ac732359ae74e96f662be3b2e7" TargetMode="External"/><Relationship Id="rId205" Type="http://schemas.openxmlformats.org/officeDocument/2006/relationships/hyperlink" Target="https://www.scopus.com/inward/record.uri?eid=2-s2.0-85061494807&amp;doi=10.1145%2f3216723.3216725&amp;partnerID=40&amp;md5=71dd111e60c9ed50503dbc74871ec129" TargetMode="External"/><Relationship Id="rId226" Type="http://schemas.openxmlformats.org/officeDocument/2006/relationships/hyperlink" Target="https://www.scopus.com/inward/record.uri?eid=2-s2.0-85050340410&amp;doi=10.1007%2f978-3-319-95270-3_37&amp;partnerID=40&amp;md5=614d566d01a92ff9aab87a444329fa15" TargetMode="External"/><Relationship Id="rId107" Type="http://schemas.openxmlformats.org/officeDocument/2006/relationships/hyperlink" Target="https://www.scopus.com/inward/record.uri?eid=2-s2.0-85070732550&amp;doi=10.1016%2fj.rcim.2019.101830&amp;partnerID=40&amp;md5=882db10d1a31eefd95bd593c80f1d448" TargetMode="External"/><Relationship Id="rId11" Type="http://schemas.openxmlformats.org/officeDocument/2006/relationships/hyperlink" Target="https://www.scopus.com/inward/record.uri?eid=2-s2.0-85118857764&amp;doi=10.1016%2fj.jvcir.2021.103367&amp;partnerID=40&amp;md5=41e0f9c34e8d36fe63db40cfd7a767af" TargetMode="External"/><Relationship Id="rId32" Type="http://schemas.openxmlformats.org/officeDocument/2006/relationships/hyperlink" Target="https://www.scopus.com/inward/record.uri?eid=2-s2.0-85107535745&amp;doi=10.1109%2fICPC52881.2021.00025&amp;partnerID=40&amp;md5=9d629ec2d2e019fd2e1f27ed737477bc" TargetMode="External"/><Relationship Id="rId53" Type="http://schemas.openxmlformats.org/officeDocument/2006/relationships/hyperlink" Target="https://www.scopus.com/inward/record.uri?eid=2-s2.0-85112047591&amp;doi=10.1007%2f978-3-030-80865-5_4&amp;partnerID=40&amp;md5=97ef680d01149f5a1c6d3c2fac85b8d4" TargetMode="External"/><Relationship Id="rId74" Type="http://schemas.openxmlformats.org/officeDocument/2006/relationships/hyperlink" Target="https://www.scopus.com/inward/record.uri?eid=2-s2.0-85099456469&amp;doi=10.1109%2fVISSOFT51673.2020.00016&amp;partnerID=40&amp;md5=a4fa09102890e4d496f65c18e2cf5504" TargetMode="External"/><Relationship Id="rId128" Type="http://schemas.openxmlformats.org/officeDocument/2006/relationships/hyperlink" Target="https://www.scopus.com/inward/record.uri?eid=2-s2.0-85076821874&amp;doi=10.1145%2f3363384.3363479&amp;partnerID=40&amp;md5=e22b658dfbf0a088c5b2941a27db0a33" TargetMode="External"/><Relationship Id="rId149" Type="http://schemas.openxmlformats.org/officeDocument/2006/relationships/hyperlink" Target="https://www.scopus.com/inward/record.uri?eid=2-s2.0-85069501804&amp;doi=10.1145%2f3314111.3322876&amp;partnerID=40&amp;md5=24a25bd996f5224fe7163dd4f7e22701" TargetMode="External"/><Relationship Id="rId5" Type="http://schemas.openxmlformats.org/officeDocument/2006/relationships/hyperlink" Target="https://www.scopus.com/inward/record.uri?eid=2-s2.0-85129478282&amp;doi=10.1561%2f116.00000031&amp;partnerID=40&amp;md5=659e1e9f7343f327f882ea3eb1fc6ab5" TargetMode="External"/><Relationship Id="rId95" Type="http://schemas.openxmlformats.org/officeDocument/2006/relationships/hyperlink" Target="https://www.scopus.com/inward/record.uri?eid=2-s2.0-85077680900&amp;doi=10.1016%2fj.chb.2019.03.003&amp;partnerID=40&amp;md5=1576ab5029ffb54d093f30188bb7f887" TargetMode="External"/><Relationship Id="rId160" Type="http://schemas.openxmlformats.org/officeDocument/2006/relationships/hyperlink" Target="https://www.scopus.com/inward/record.uri?eid=2-s2.0-85067615525&amp;doi=10.1145%2f3290605.3300572&amp;partnerID=40&amp;md5=f797d981ebd6c98098cb61b79b04bbda" TargetMode="External"/><Relationship Id="rId181" Type="http://schemas.openxmlformats.org/officeDocument/2006/relationships/hyperlink" Target="https://www.scopus.com/inward/record.uri?eid=2-s2.0-85065814237&amp;doi=10.21533%2fpen.v7i1.354&amp;partnerID=40&amp;md5=c20172f56803a4bcb72e16a461afa8d2" TargetMode="External"/><Relationship Id="rId216" Type="http://schemas.openxmlformats.org/officeDocument/2006/relationships/hyperlink" Target="https://www.scopus.com/inward/record.uri?eid=2-s2.0-85009885123&amp;doi=10.1007%2fs10586-017-0746-2&amp;partnerID=40&amp;md5=cac80c9f323f97cae9458389c45d5b7f" TargetMode="External"/><Relationship Id="rId22" Type="http://schemas.openxmlformats.org/officeDocument/2006/relationships/hyperlink" Target="https://www.scopus.com/inward/record.uri?eid=2-s2.0-85117325986&amp;doi=10.23919%2fCCC52363.2021.9549800&amp;partnerID=40&amp;md5=c915ef7753eba709d3185f0def88d93d" TargetMode="External"/><Relationship Id="rId43" Type="http://schemas.openxmlformats.org/officeDocument/2006/relationships/hyperlink" Target="https://www.scopus.com/inward/record.uri?eid=2-s2.0-85111001544&amp;doi=10.1145%2f3458709.3459006&amp;partnerID=40&amp;md5=9454b2be14217fcbc4f8e6c683ecd881" TargetMode="External"/><Relationship Id="rId64" Type="http://schemas.openxmlformats.org/officeDocument/2006/relationships/hyperlink" Target="https://www.scopus.com/inward/record.uri?eid=2-s2.0-85099406691&amp;doi=10.1145%2f3422392.3422437&amp;partnerID=40&amp;md5=9c00040a7f410e8df88b2f573c1d1f2f" TargetMode="External"/><Relationship Id="rId118" Type="http://schemas.openxmlformats.org/officeDocument/2006/relationships/hyperlink" Target="https://www.scopus.com/inward/record.uri?eid=2-s2.0-85086271461&amp;doi=10.1007%2f978-981-15-5584-8_6&amp;partnerID=40&amp;md5=d089546a16205ae283870205eda2d2f4" TargetMode="External"/><Relationship Id="rId139" Type="http://schemas.openxmlformats.org/officeDocument/2006/relationships/hyperlink" Target="https://www.scopus.com/inward/record.uri?eid=2-s2.0-85077818348&amp;doi=10.1109%2fACIIW.2019.8925291&amp;partnerID=40&amp;md5=49ce11dd00a59cacaee1067695a622c4" TargetMode="External"/><Relationship Id="rId85" Type="http://schemas.openxmlformats.org/officeDocument/2006/relationships/hyperlink" Target="https://www.scopus.com/inward/record.uri?eid=2-s2.0-85090497395&amp;doi=10.1145%2f3357236.3395553&amp;partnerID=40&amp;md5=4fed9340f7100d35ae07111a0cd469bb" TargetMode="External"/><Relationship Id="rId150" Type="http://schemas.openxmlformats.org/officeDocument/2006/relationships/hyperlink" Target="https://www.scopus.com/inward/record.uri?eid=2-s2.0-85069485107&amp;doi=10.1145%2f3317956.3318155&amp;partnerID=40&amp;md5=914ae649ca6fed3a537265a08b43673e" TargetMode="External"/><Relationship Id="rId171" Type="http://schemas.openxmlformats.org/officeDocument/2006/relationships/hyperlink" Target="https://www.scopus.com/inward/record.uri?eid=2-s2.0-85055979686&amp;doi=10.1007%2fs10339-018-0890-5&amp;partnerID=40&amp;md5=9174f96e19d4b1d0c5e6c381965e916e" TargetMode="External"/><Relationship Id="rId192" Type="http://schemas.openxmlformats.org/officeDocument/2006/relationships/hyperlink" Target="https://www.scopus.com/inward/record.uri?eid=2-s2.0-85061492623&amp;doi=10.1145%2f3239235.3240495&amp;partnerID=40&amp;md5=817fca29b160e664d0b223127acaf503" TargetMode="External"/><Relationship Id="rId206" Type="http://schemas.openxmlformats.org/officeDocument/2006/relationships/hyperlink" Target="https://www.scopus.com/inward/record.uri?eid=2-s2.0-85053524381&amp;doi=10.1145%2f3216723.3216724&amp;partnerID=40&amp;md5=b84471d976740922c1368a614c933fa1" TargetMode="External"/><Relationship Id="rId227" Type="http://schemas.openxmlformats.org/officeDocument/2006/relationships/hyperlink" Target="https://www.scopus.com/inward/record.uri?eid=2-s2.0-85044752149&amp;doi=10.3233%2fJIFS-169467&amp;partnerID=40&amp;md5=f01b06284f9a6650f6afbff2e90ca738" TargetMode="External"/><Relationship Id="rId12" Type="http://schemas.openxmlformats.org/officeDocument/2006/relationships/hyperlink" Target="https://www.scopus.com/inward/record.uri?eid=2-s2.0-85108173520&amp;doi=10.1016%2fj.neunet.2021.05.027&amp;partnerID=40&amp;md5=64dcc40fb1ddc2449f4b0a568d63b4a7" TargetMode="External"/><Relationship Id="rId33" Type="http://schemas.openxmlformats.org/officeDocument/2006/relationships/hyperlink" Target="https://www.scopus.com/inward/record.uri?eid=2-s2.0-85105759540&amp;doi=10.1145%2f3434643&amp;partnerID=40&amp;md5=ab4914da5eabd2a98283d19a0b257038" TargetMode="External"/><Relationship Id="rId108" Type="http://schemas.openxmlformats.org/officeDocument/2006/relationships/hyperlink" Target="https://www.scopus.com/inward/record.uri?eid=2-s2.0-85077818832&amp;doi=10.1145%2f3372497&amp;partnerID=40&amp;md5=e502112b9817f64bc2e569277e2d1fb5" TargetMode="External"/><Relationship Id="rId129" Type="http://schemas.openxmlformats.org/officeDocument/2006/relationships/hyperlink" Target="https://www.scopus.com/inward/record.uri?eid=2-s2.0-85076806009&amp;doi=10.1145%2f3363384.3363471&amp;partnerID=40&amp;md5=0d1ac3a071ce755bf7b60845deac8de4" TargetMode="External"/><Relationship Id="rId54" Type="http://schemas.openxmlformats.org/officeDocument/2006/relationships/hyperlink" Target="https://www.scopus.com/inward/record.uri?eid=2-s2.0-85111404663&amp;doi=10.1007%2f978-3-030-77980-1_47&amp;partnerID=40&amp;md5=3e9cb14c77de8e5f0dc45de03ae8a4b1" TargetMode="External"/><Relationship Id="rId75" Type="http://schemas.openxmlformats.org/officeDocument/2006/relationships/hyperlink" Target="https://www.scopus.com/inward/record.uri?eid=2-s2.0-85096656702&amp;doi=10.1109%2fICSME46990.2020.00051&amp;partnerID=40&amp;md5=c9682167b89d7afc5371dd2b82d2806d" TargetMode="External"/><Relationship Id="rId96" Type="http://schemas.openxmlformats.org/officeDocument/2006/relationships/hyperlink" Target="https://www.scopus.com/inward/record.uri?eid=2-s2.0-85117541704&amp;doi=10.1145%2f3384657.3384796&amp;partnerID=40&amp;md5=e6750b8bfae3e1a037a7abc97969ab25" TargetMode="External"/><Relationship Id="rId140" Type="http://schemas.openxmlformats.org/officeDocument/2006/relationships/hyperlink" Target="https://www.scopus.com/inward/record.uri?eid=2-s2.0-85077187519&amp;doi=10.1109%2fICSME.2019.00098&amp;partnerID=40&amp;md5=d06dc3a7955880697086053641b22592" TargetMode="External"/><Relationship Id="rId161" Type="http://schemas.openxmlformats.org/officeDocument/2006/relationships/hyperlink" Target="https://www.scopus.com/inward/record.uri?eid=2-s2.0-85073456155&amp;doi=10.1109%2fEMIP.2019.00009&amp;partnerID=40&amp;md5=688cf26bd474779546770c2fb33916ad" TargetMode="External"/><Relationship Id="rId182" Type="http://schemas.openxmlformats.org/officeDocument/2006/relationships/hyperlink" Target="https://www.scopus.com/inward/record.uri?eid=2-s2.0-85049689408&amp;doi=10.1007%2f978-3-319-94866-9_9&amp;partnerID=40&amp;md5=d3f9c407684f19dd77d60a99f6e758c7" TargetMode="External"/><Relationship Id="rId217" Type="http://schemas.openxmlformats.org/officeDocument/2006/relationships/hyperlink" Target="https://www.scopus.com/inward/record.uri?eid=2-s2.0-85031916245&amp;doi=10.1007%2fs10339-017-0841-6&amp;partnerID=40&amp;md5=f5a08b0c8a92a889b5d40da9a375fd20" TargetMode="External"/><Relationship Id="rId6" Type="http://schemas.openxmlformats.org/officeDocument/2006/relationships/hyperlink" Target="https://www.scopus.com/inward/record.uri?eid=2-s2.0-85122085654&amp;doi=10.1109%2fLRA.2021.3137545&amp;partnerID=40&amp;md5=15ac4c4b43db77a00c3dbb21774c19f9" TargetMode="External"/><Relationship Id="rId23" Type="http://schemas.openxmlformats.org/officeDocument/2006/relationships/hyperlink" Target="https://www.scopus.com/inward/record.uri?eid=2-s2.0-85115103902&amp;doi=10.1145%2f3464327.3464329&amp;partnerID=40&amp;md5=06889243ba22af42f1d1a65d0b5afc30" TargetMode="External"/><Relationship Id="rId119" Type="http://schemas.openxmlformats.org/officeDocument/2006/relationships/hyperlink" Target="https://www.scopus.com/inward/record.uri?eid=2-s2.0-85083513439&amp;partnerID=40&amp;md5=9ef4fcf7b36b661f96f302cfb9a11742" TargetMode="External"/><Relationship Id="rId44" Type="http://schemas.openxmlformats.org/officeDocument/2006/relationships/hyperlink" Target="https://www.scopus.com/inward/record.uri?eid=2-s2.0-85113221075&amp;doi=10.1145%2f3459104.3459172&amp;partnerID=40&amp;md5=77d6572e4360d7cb2f6ad5de7ac2d24b" TargetMode="External"/><Relationship Id="rId65" Type="http://schemas.openxmlformats.org/officeDocument/2006/relationships/hyperlink" Target="https://www.scopus.com/inward/record.uri?eid=2-s2.0-85096694345&amp;doi=10.1145%2f3382507.3421156&amp;partnerID=40&amp;md5=813340eb9aca4f7f1b6a70096fbe356d" TargetMode="External"/><Relationship Id="rId86" Type="http://schemas.openxmlformats.org/officeDocument/2006/relationships/hyperlink" Target="https://www.scopus.com/inward/record.uri?eid=2-s2.0-85094134187&amp;doi=10.1145%2f3377812.3382154&amp;partnerID=40&amp;md5=084f03a6e6cd3b4709b6c00ee617c676" TargetMode="External"/><Relationship Id="rId130" Type="http://schemas.openxmlformats.org/officeDocument/2006/relationships/hyperlink" Target="https://www.scopus.com/inward/record.uri?eid=2-s2.0-85082400444&amp;doi=10.1109%2fAPSIPAASC47483.2019.9023036&amp;partnerID=40&amp;md5=e140efc09f9085833fd25fb3de636932" TargetMode="External"/><Relationship Id="rId151" Type="http://schemas.openxmlformats.org/officeDocument/2006/relationships/hyperlink" Target="https://www.scopus.com/inward/record.uri?eid=2-s2.0-85069475208&amp;doi=10.1145%2f3314111.3319917&amp;partnerID=40&amp;md5=86ffe48e259705361b1c9ff2e8a02004" TargetMode="External"/><Relationship Id="rId172" Type="http://schemas.openxmlformats.org/officeDocument/2006/relationships/hyperlink" Target="https://www.scopus.com/inward/record.uri?eid=2-s2.0-85062519237&amp;doi=10.1109%2fHPCC%2fSmartCity%2fDSS.2018.00071&amp;partnerID=40&amp;md5=f4a6588580202fcf1dcd975e0568c4ae" TargetMode="External"/><Relationship Id="rId193" Type="http://schemas.openxmlformats.org/officeDocument/2006/relationships/hyperlink" Target="https://www.scopus.com/inward/record.uri?eid=2-s2.0-85056146605&amp;doi=10.23919%2fChiCC.2018.8482824&amp;partnerID=40&amp;md5=45cb5e26d7d3fe75960127f471d2146f" TargetMode="External"/><Relationship Id="rId207" Type="http://schemas.openxmlformats.org/officeDocument/2006/relationships/hyperlink" Target="https://www.scopus.com/inward/record.uri?eid=2-s2.0-85049681619&amp;doi=10.1145%2f3204493.3204537&amp;partnerID=40&amp;md5=76699b10d870769ba90dc1843271e12f" TargetMode="External"/><Relationship Id="rId228" Type="http://schemas.openxmlformats.org/officeDocument/2006/relationships/hyperlink" Target="https://www.scopus.com/inward/record.uri?eid=2-s2.0-85044071875&amp;doi=10.1007%2f978-3-319-76354-5_16&amp;partnerID=40&amp;md5=65b471fe727eaae9c81ed406dda3627a" TargetMode="External"/><Relationship Id="rId13" Type="http://schemas.openxmlformats.org/officeDocument/2006/relationships/hyperlink" Target="https://www.scopus.com/inward/record.uri?eid=2-s2.0-85118734123&amp;doi=10.1109%2fVL%2fHCC51201.2021.9576404&amp;partnerID=40&amp;md5=737b40ecde28c7dcee98f89f50b76f7e" TargetMode="External"/><Relationship Id="rId109" Type="http://schemas.openxmlformats.org/officeDocument/2006/relationships/hyperlink" Target="https://www.scopus.com/inward/record.uri?eid=2-s2.0-85078475354&amp;doi=10.1145%2f3371158.3371203&amp;partnerID=40&amp;md5=722d6d1ea8b2c477153486d6daa68f59" TargetMode="External"/><Relationship Id="rId34" Type="http://schemas.openxmlformats.org/officeDocument/2006/relationships/hyperlink" Target="https://www.scopus.com/inward/record.uri?eid=2-s2.0-85105304973&amp;doi=10.3389%2ffnbot.2021.647930&amp;partnerID=40&amp;md5=f79168d83c161021f56597f18e069ced" TargetMode="External"/><Relationship Id="rId55" Type="http://schemas.openxmlformats.org/officeDocument/2006/relationships/hyperlink" Target="https://www.scopus.com/inward/record.uri?eid=2-s2.0-85107331859&amp;doi=10.1007%2f978-3-030-72660-7_4&amp;partnerID=40&amp;md5=50c88be68b6b44e1218cb42afe637a9f" TargetMode="External"/><Relationship Id="rId76" Type="http://schemas.openxmlformats.org/officeDocument/2006/relationships/hyperlink" Target="https://www.scopus.com/inward/record.uri?eid=2-s2.0-85093957178&amp;doi=10.1109%2fICHMS49158.2020.9209543&amp;partnerID=40&amp;md5=1ee58f2fd3b2bf181982734668bf5c7f" TargetMode="External"/><Relationship Id="rId97" Type="http://schemas.openxmlformats.org/officeDocument/2006/relationships/hyperlink" Target="https://www.scopus.com/inward/record.uri?eid=2-s2.0-85092735859&amp;doi=10.1142%2fS1793351X20500014&amp;partnerID=40&amp;md5=1485abdf640e640b8002630ae1647989" TargetMode="External"/><Relationship Id="rId120" Type="http://schemas.openxmlformats.org/officeDocument/2006/relationships/hyperlink" Target="https://www.scopus.com/inward/record.uri?eid=2-s2.0-85078437204&amp;doi=10.1007%2f978-3-030-35510-4_8&amp;partnerID=40&amp;md5=7d5822500a9ca7c83cb2e805992b2185" TargetMode="External"/><Relationship Id="rId141" Type="http://schemas.openxmlformats.org/officeDocument/2006/relationships/hyperlink" Target="https://www.scopus.com/inward/record.uri?eid=2-s2.0-85075858648&amp;doi=10.1109%2fVISSOFT.2019.00016&amp;partnerID=40&amp;md5=cb6da1aaf8da8e52078a63d2d5658f69" TargetMode="External"/><Relationship Id="rId7" Type="http://schemas.openxmlformats.org/officeDocument/2006/relationships/hyperlink" Target="https://www.scopus.com/inward/record.uri?eid=2-s2.0-85126395405&amp;doi=10.1561%2f116.00000040&amp;partnerID=40&amp;md5=2f9c8e667e79c224ba458c8ae77be0fd" TargetMode="External"/><Relationship Id="rId162" Type="http://schemas.openxmlformats.org/officeDocument/2006/relationships/hyperlink" Target="https://www.scopus.com/inward/record.uri?eid=2-s2.0-85073452690&amp;doi=10.1109%2fEMIP.2019.00010&amp;partnerID=40&amp;md5=972a1fca50e4126d0d5cfa2f5b39a66b" TargetMode="External"/><Relationship Id="rId183" Type="http://schemas.openxmlformats.org/officeDocument/2006/relationships/hyperlink" Target="https://www.scopus.com/inward/record.uri?eid=2-s2.0-85062837341&amp;doi=10.1109%2fCVPR.2018.00053&amp;partnerID=40&amp;md5=619c2f3f5b07ac60f394d0c872e5fd9d" TargetMode="External"/><Relationship Id="rId218" Type="http://schemas.openxmlformats.org/officeDocument/2006/relationships/hyperlink" Target="https://www.scopus.com/inward/record.uri?eid=2-s2.0-85073070734&amp;doi=10.1007%2f978-3-319-63940-6_19&amp;partnerID=40&amp;md5=26bb65fd11cb6cc04e02e2c632145f54" TargetMode="External"/><Relationship Id="rId24" Type="http://schemas.openxmlformats.org/officeDocument/2006/relationships/hyperlink" Target="https://www.scopus.com/inward/record.uri?eid=2-s2.0-85111042375&amp;doi=10.1109%2fTLT.2021.3097766&amp;partnerID=40&amp;md5=43e33faceff9a3f4d2ee16fa909ccb1e" TargetMode="External"/><Relationship Id="rId45" Type="http://schemas.openxmlformats.org/officeDocument/2006/relationships/hyperlink" Target="https://www.scopus.com/inward/record.uri?eid=2-s2.0-85128170858&amp;doi=10.1109%2fROBIO54168.2021.9739433&amp;partnerID=40&amp;md5=360b5818fd674a6b3a11fb771d9fb1a5" TargetMode="External"/><Relationship Id="rId66" Type="http://schemas.openxmlformats.org/officeDocument/2006/relationships/hyperlink" Target="https://www.scopus.com/inward/record.uri?eid=2-s2.0-85103598036&amp;doi=10.1145%2f3442481.3442505&amp;partnerID=40&amp;md5=5c2e8ec8d3a77d7bf605e717d46c1c4a" TargetMode="External"/><Relationship Id="rId87" Type="http://schemas.openxmlformats.org/officeDocument/2006/relationships/hyperlink" Target="https://www.scopus.com/inward/record.uri?eid=2-s2.0-85087431554&amp;doi=10.1145%2f3384772.3385139&amp;partnerID=40&amp;md5=14d2281e036d0c1d856379b0020722ab" TargetMode="External"/><Relationship Id="rId110" Type="http://schemas.openxmlformats.org/officeDocument/2006/relationships/hyperlink" Target="https://www.scopus.com/inward/record.uri?eid=2-s2.0-85103840712&amp;partnerID=40&amp;md5=22c7a36f2582681d44ea108396079311" TargetMode="External"/><Relationship Id="rId131" Type="http://schemas.openxmlformats.org/officeDocument/2006/relationships/hyperlink" Target="https://www.scopus.com/inward/record.uri?eid=2-s2.0-85081168064&amp;doi=10.1109%2fIROS40897.2019.8968536&amp;partnerID=40&amp;md5=93eb16055cb1084fddd1515e4a43e745" TargetMode="External"/><Relationship Id="rId152" Type="http://schemas.openxmlformats.org/officeDocument/2006/relationships/hyperlink" Target="https://www.scopus.com/inward/record.uri?eid=2-s2.0-85069448235&amp;doi=10.1145%2f3314111.3319833&amp;partnerID=40&amp;md5=933fb48087b7dc6207452ae44fa551f2" TargetMode="External"/><Relationship Id="rId173" Type="http://schemas.openxmlformats.org/officeDocument/2006/relationships/hyperlink" Target="https://www.scopus.com/inward/record.uri?eid=2-s2.0-85062237518&amp;doi=10.1109%2fDICTA.2018.8615806&amp;partnerID=40&amp;md5=9876e70673e2ffd31f7420c5e104c615" TargetMode="External"/><Relationship Id="rId194" Type="http://schemas.openxmlformats.org/officeDocument/2006/relationships/hyperlink" Target="https://www.scopus.com/inward/record.uri?eid=2-s2.0-85053239771&amp;doi=10.1109%2fISET.2018.00050&amp;partnerID=40&amp;md5=74d5441e496aa1b84edbf39b5122bb47" TargetMode="External"/><Relationship Id="rId208" Type="http://schemas.openxmlformats.org/officeDocument/2006/relationships/hyperlink" Target="https://www.scopus.com/inward/record.uri?eid=2-s2.0-85049679587&amp;doi=10.1145%2f3204493.3208343&amp;partnerID=40&amp;md5=1c1364a96c14c6a9e858cacb693560c1" TargetMode="External"/><Relationship Id="rId229" Type="http://schemas.openxmlformats.org/officeDocument/2006/relationships/hyperlink" Target="https://www.scopus.com/inward/record.uri?eid=2-s2.0-85029668636&amp;doi=10.1007%2f978-3-319-64674-9_4&amp;partnerID=40&amp;md5=aba7f973c0c219a886ba52c80d3eba71" TargetMode="External"/><Relationship Id="rId14" Type="http://schemas.openxmlformats.org/officeDocument/2006/relationships/hyperlink" Target="https://www.scopus.com/inward/record.uri?eid=2-s2.0-85117389625&amp;doi=10.1111%2fcogs.13042&amp;partnerID=40&amp;md5=512e3fced21fb8527cd1e6cd77463fd2" TargetMode="External"/><Relationship Id="rId35" Type="http://schemas.openxmlformats.org/officeDocument/2006/relationships/hyperlink" Target="https://www.scopus.com/inward/record.uri?eid=2-s2.0-85104424369&amp;doi=10.1145%2f3397482.3450719&amp;partnerID=40&amp;md5=8ae6dd9269fc0cfeb95ce4adf47ca1f1" TargetMode="External"/><Relationship Id="rId56" Type="http://schemas.openxmlformats.org/officeDocument/2006/relationships/hyperlink" Target="https://www.scopus.com/inward/record.uri?eid=2-s2.0-85105885881&amp;doi=10.1007%2f978-3-030-74009-2_37&amp;partnerID=40&amp;md5=2055ea04fdef9debbc38cd948112cf8b" TargetMode="External"/><Relationship Id="rId77" Type="http://schemas.openxmlformats.org/officeDocument/2006/relationships/hyperlink" Target="https://www.scopus.com/inward/record.uri?eid=2-s2.0-85091052408&amp;doi=10.1111%2fcogs.12893&amp;partnerID=40&amp;md5=dc1899d9d4febd58eb21c61e684a5ba8" TargetMode="External"/><Relationship Id="rId100" Type="http://schemas.openxmlformats.org/officeDocument/2006/relationships/hyperlink" Target="https://www.scopus.com/inward/record.uri?eid=2-s2.0-85085737149&amp;doi=10.1145%2f3379156.3391980&amp;partnerID=40&amp;md5=50481255f513d753b63289d7e20a0ba7" TargetMode="External"/><Relationship Id="rId8" Type="http://schemas.openxmlformats.org/officeDocument/2006/relationships/hyperlink" Target="https://www.scopus.com/inward/record.uri?eid=2-s2.0-85123288785&amp;doi=10.3390%2fs22030912&amp;partnerID=40&amp;md5=7f263b6426932cf1c41281dcb5069186" TargetMode="External"/><Relationship Id="rId98" Type="http://schemas.openxmlformats.org/officeDocument/2006/relationships/hyperlink" Target="https://www.scopus.com/inward/record.uri?eid=2-s2.0-85085739850&amp;doi=10.1145%2f3379156.3391982&amp;partnerID=40&amp;md5=4f8fc40a116be1e4694b47e3a542f366" TargetMode="External"/><Relationship Id="rId121" Type="http://schemas.openxmlformats.org/officeDocument/2006/relationships/hyperlink" Target="https://www.scopus.com/inward/record.uri?eid=2-s2.0-85078230221&amp;doi=10.1109%2fTII.2019.2933481&amp;partnerID=40&amp;md5=1a4d116f0e72b36bd8e0c329c9a3ef51" TargetMode="External"/><Relationship Id="rId142" Type="http://schemas.openxmlformats.org/officeDocument/2006/relationships/hyperlink" Target="https://www.scopus.com/inward/record.uri?eid=2-s2.0-85075622335&amp;doi=10.23919%2fEUSIPCO.2019.8902990&amp;partnerID=40&amp;md5=02ad16c6e4f83310027da396d6934e81" TargetMode="External"/><Relationship Id="rId163" Type="http://schemas.openxmlformats.org/officeDocument/2006/relationships/hyperlink" Target="https://www.scopus.com/inward/record.uri?eid=2-s2.0-85073440661&amp;doi=10.1109%2fEMIP.2019.00014&amp;partnerID=40&amp;md5=645d623a9e925afebf670c77db0adef6" TargetMode="External"/><Relationship Id="rId184" Type="http://schemas.openxmlformats.org/officeDocument/2006/relationships/hyperlink" Target="https://www.scopus.com/inward/record.uri?eid=2-s2.0-85060061224&amp;partnerID=40&amp;md5=d4e3cce51c1b36995b1a89e97669cd95" TargetMode="External"/><Relationship Id="rId219" Type="http://schemas.openxmlformats.org/officeDocument/2006/relationships/hyperlink" Target="https://www.scopus.com/inward/record.uri?eid=2-s2.0-85060589318&amp;partnerID=40&amp;md5=dd3926e511d206c9ba0758843c4d6b64" TargetMode="External"/><Relationship Id="rId230" Type="http://schemas.openxmlformats.org/officeDocument/2006/relationships/hyperlink" Target="https://www.scopus.com/inward/record.uri?eid=2-s2.0-85029596683&amp;doi=10.1007%2f978-3-319-67618-0_30&amp;partnerID=40&amp;md5=d46d6faad1383465535ef54704a84798" TargetMode="External"/><Relationship Id="rId25" Type="http://schemas.openxmlformats.org/officeDocument/2006/relationships/hyperlink" Target="https://www.scopus.com/inward/record.uri?eid=2-s2.0-85107594047&amp;doi=10.1145%2f3448018.3457425&amp;partnerID=40&amp;md5=4d3088304c8a3ad22ef8f04683ad6bfc" TargetMode="External"/><Relationship Id="rId46" Type="http://schemas.openxmlformats.org/officeDocument/2006/relationships/hyperlink" Target="https://www.scopus.com/inward/record.uri?eid=2-s2.0-85126393555&amp;doi=10.1109%2fISSRE52982.2021.00056&amp;partnerID=40&amp;md5=df85db4a50e6a9e4f8561aa8be3d58dd" TargetMode="External"/><Relationship Id="rId67" Type="http://schemas.openxmlformats.org/officeDocument/2006/relationships/hyperlink" Target="https://www.scopus.com/inward/record.uri?eid=2-s2.0-85089806302&amp;doi=10.1016%2fj.scico.2020.102520&amp;partnerID=40&amp;md5=9a36ec79b32b1984d200b361579da182" TargetMode="External"/><Relationship Id="rId20" Type="http://schemas.openxmlformats.org/officeDocument/2006/relationships/hyperlink" Target="https://www.scopus.com/inward/record.uri?eid=2-s2.0-85118955790&amp;doi=10.1109%2fICCSE51940.2021.9569438&amp;partnerID=40&amp;md5=96ea9d060591a54420e72bfcb1ca6d47" TargetMode="External"/><Relationship Id="rId41" Type="http://schemas.openxmlformats.org/officeDocument/2006/relationships/hyperlink" Target="https://www.scopus.com/inward/record.uri?eid=2-s2.0-85105516633&amp;doi=10.1145%2f3452383.3452404&amp;partnerID=40&amp;md5=2714ad3b9094ae8ef435964b382b88ad" TargetMode="External"/><Relationship Id="rId62" Type="http://schemas.openxmlformats.org/officeDocument/2006/relationships/hyperlink" Target="https://www.scopus.com/inward/record.uri?eid=2-s2.0-85097136445&amp;doi=10.1145%2f3368089.3409681&amp;partnerID=40&amp;md5=8d869a22f80aa2a1b2bcc0a2b81c5b46" TargetMode="External"/><Relationship Id="rId83" Type="http://schemas.openxmlformats.org/officeDocument/2006/relationships/hyperlink" Target="https://www.scopus.com/inward/record.uri?eid=2-s2.0-85091947378&amp;doi=10.1145%2f3387904.3389279&amp;partnerID=40&amp;md5=9c03fd7f3d8c71cbd35352b943433144" TargetMode="External"/><Relationship Id="rId88" Type="http://schemas.openxmlformats.org/officeDocument/2006/relationships/hyperlink" Target="https://www.scopus.com/inward/record.uri?eid=2-s2.0-85085730429&amp;doi=10.1145%2f3379157.3391988&amp;partnerID=40&amp;md5=60dd7d1cd3ed4e0dfcb28c14300583d1" TargetMode="External"/><Relationship Id="rId111" Type="http://schemas.openxmlformats.org/officeDocument/2006/relationships/hyperlink" Target="https://www.scopus.com/inward/record.uri?eid=2-s2.0-85099304373&amp;doi=10.18608%2fJLA.2020.73.7&amp;partnerID=40&amp;md5=dd6258ec58bf8d740e94317f12f02f7d" TargetMode="External"/><Relationship Id="rId132" Type="http://schemas.openxmlformats.org/officeDocument/2006/relationships/hyperlink" Target="https://www.scopus.com/inward/record.uri?eid=2-s2.0-85085579088&amp;doi=10.1109%2fCogInfoCom47531.2019.9089941&amp;partnerID=40&amp;md5=09fe7439a2c3108828a7243a19299bf6" TargetMode="External"/><Relationship Id="rId153" Type="http://schemas.openxmlformats.org/officeDocument/2006/relationships/hyperlink" Target="https://www.scopus.com/inward/record.uri?eid=2-s2.0-85069435151&amp;doi=10.1145%2f3314111.3322866&amp;partnerID=40&amp;md5=e8892b60e923408dd12787d6114fa1e3" TargetMode="External"/><Relationship Id="rId174" Type="http://schemas.openxmlformats.org/officeDocument/2006/relationships/hyperlink" Target="https://www.scopus.com/inward/record.uri?eid=2-s2.0-85085993280&amp;partnerID=40&amp;md5=fea03d96adac79c4e68e8799236ee11f" TargetMode="External"/><Relationship Id="rId179" Type="http://schemas.openxmlformats.org/officeDocument/2006/relationships/hyperlink" Target="https://www.scopus.com/inward/record.uri?eid=2-s2.0-85069533899&amp;doi=10.1007%2f978-3-030-22419-6_43&amp;partnerID=40&amp;md5=daf32ae7b2bd60eb9f5d705d5a9e551f" TargetMode="External"/><Relationship Id="rId195" Type="http://schemas.openxmlformats.org/officeDocument/2006/relationships/hyperlink" Target="https://www.scopus.com/inward/record.uri?eid=2-s2.0-85071265974&amp;doi=10.3390%2fmti2030042&amp;partnerID=40&amp;md5=f481243d4f8a619dde8593526818bc01" TargetMode="External"/><Relationship Id="rId209" Type="http://schemas.openxmlformats.org/officeDocument/2006/relationships/hyperlink" Target="https://www.scopus.com/inward/record.uri?eid=2-s2.0-85049670535&amp;doi=10.1145%2f3204493.3207421&amp;partnerID=40&amp;md5=684fae1bbfe318a63d1ab04b4468731a" TargetMode="External"/><Relationship Id="rId190" Type="http://schemas.openxmlformats.org/officeDocument/2006/relationships/hyperlink" Target="https://www.scopus.com/inward/record.uri?eid=2-s2.0-85056661027&amp;doi=10.1145%2f3279981.3279991&amp;partnerID=40&amp;md5=c3a6e84167db09e804b0fdf3365daa01" TargetMode="External"/><Relationship Id="rId204" Type="http://schemas.openxmlformats.org/officeDocument/2006/relationships/hyperlink" Target="https://www.scopus.com/inward/record.uri?eid=2-s2.0-85063569845&amp;doi=10.1145%2f3216723.3216726&amp;partnerID=40&amp;md5=c0fd71b1e7a7441c2daab0f348e71261" TargetMode="External"/><Relationship Id="rId220" Type="http://schemas.openxmlformats.org/officeDocument/2006/relationships/hyperlink" Target="https://www.scopus.com/inward/record.uri?eid=2-s2.0-85060277498&amp;partnerID=40&amp;md5=46a753d552d8da7295b2495f1be77c9e" TargetMode="External"/><Relationship Id="rId225" Type="http://schemas.openxmlformats.org/officeDocument/2006/relationships/hyperlink" Target="https://www.scopus.com/inward/record.uri?eid=2-s2.0-85050402674&amp;doi=10.1007%2f978-3-319-92043-6_44&amp;partnerID=40&amp;md5=022a8a6f1ef0fa285aa3527373be0ac6" TargetMode="External"/><Relationship Id="rId15" Type="http://schemas.openxmlformats.org/officeDocument/2006/relationships/hyperlink" Target="https://www.scopus.com/inward/record.uri?eid=2-s2.0-85125876947&amp;doi=10.1145%2f3488838.3488850&amp;partnerID=40&amp;md5=75310bf3cc9631cd887f467e6ec21cba" TargetMode="External"/><Relationship Id="rId36" Type="http://schemas.openxmlformats.org/officeDocument/2006/relationships/hyperlink" Target="https://www.scopus.com/inward/record.uri?eid=2-s2.0-85103880474&amp;doi=10.1145%2f3448139.3448201&amp;partnerID=40&amp;md5=785f6667267b68553ec41116a33f1abf" TargetMode="External"/><Relationship Id="rId57" Type="http://schemas.openxmlformats.org/officeDocument/2006/relationships/hyperlink" Target="https://www.scopus.com/inward/record.uri?eid=2-s2.0-85104334113&amp;doi=10.1007%2f978-3-030-68796-0_3&amp;partnerID=40&amp;md5=bab865277c8a2aee9efe375bc7faee6c" TargetMode="External"/><Relationship Id="rId106" Type="http://schemas.openxmlformats.org/officeDocument/2006/relationships/hyperlink" Target="https://www.scopus.com/inward/record.uri?eid=2-s2.0-85081533524&amp;doi=10.3390%2fapp10041446&amp;partnerID=40&amp;md5=8c40ffc9ccc775c3382bd7e383c18e41" TargetMode="External"/><Relationship Id="rId127" Type="http://schemas.openxmlformats.org/officeDocument/2006/relationships/hyperlink" Target="https://www.scopus.com/inward/record.uri?eid=2-s2.0-85077689993&amp;partnerID=40&amp;md5=517707fcdbead6f6ad63b7d655255cf9" TargetMode="External"/><Relationship Id="rId10" Type="http://schemas.openxmlformats.org/officeDocument/2006/relationships/hyperlink" Target="https://www.scopus.com/inward/record.uri?eid=2-s2.0-85119874175&amp;doi=10.1145%2f3488042.3488068&amp;partnerID=40&amp;md5=3417ea69f2fb37216875b2849619b60c" TargetMode="External"/><Relationship Id="rId31" Type="http://schemas.openxmlformats.org/officeDocument/2006/relationships/hyperlink" Target="https://www.scopus.com/inward/record.uri?eid=2-s2.0-85107573703&amp;doi=10.1109%2fICPC52881.2021.00036&amp;partnerID=40&amp;md5=bd33f706d1227023f9723ae62cd0365e" TargetMode="External"/><Relationship Id="rId52" Type="http://schemas.openxmlformats.org/officeDocument/2006/relationships/hyperlink" Target="https://www.scopus.com/inward/record.uri?eid=2-s2.0-85112192484&amp;doi=10.1109%2fTSE.2021.3094171&amp;partnerID=40&amp;md5=2c24e3bf2a9752d10533503365a31aa6" TargetMode="External"/><Relationship Id="rId73" Type="http://schemas.openxmlformats.org/officeDocument/2006/relationships/hyperlink" Target="https://www.scopus.com/inward/record.uri?eid=2-s2.0-85087459004&amp;doi=10.1145%2f3411811&amp;partnerID=40&amp;md5=ec88b0c4f3af52dbe1efe9fc15de8273" TargetMode="External"/><Relationship Id="rId78" Type="http://schemas.openxmlformats.org/officeDocument/2006/relationships/hyperlink" Target="https://www.scopus.com/inward/record.uri?eid=2-s2.0-85086466565&amp;doi=10.1007%2fs10664-020-09829-4&amp;partnerID=40&amp;md5=7974a028adf8554857fd5bbbd955289e" TargetMode="External"/><Relationship Id="rId94" Type="http://schemas.openxmlformats.org/officeDocument/2006/relationships/hyperlink" Target="https://www.scopus.com/inward/record.uri?eid=2-s2.0-85078707058&amp;doi=10.1109%2fLRA.2020.2965416&amp;partnerID=40&amp;md5=74ba473c6752cd7d2c09010c8f3473e0" TargetMode="External"/><Relationship Id="rId99" Type="http://schemas.openxmlformats.org/officeDocument/2006/relationships/hyperlink" Target="https://www.scopus.com/inward/record.uri?eid=2-s2.0-85085738664&amp;doi=10.1145%2f3379156.3391979&amp;partnerID=40&amp;md5=8fccf0f42d161eecd442f0ec0283ddfe" TargetMode="External"/><Relationship Id="rId101" Type="http://schemas.openxmlformats.org/officeDocument/2006/relationships/hyperlink" Target="https://www.scopus.com/inward/record.uri?eid=2-s2.0-85085734705&amp;doi=10.1145%2f3379156.3391981&amp;partnerID=40&amp;md5=21d934cf2b821602f120262122ad2ccf" TargetMode="External"/><Relationship Id="rId122" Type="http://schemas.openxmlformats.org/officeDocument/2006/relationships/hyperlink" Target="https://www.scopus.com/inward/record.uri?eid=2-s2.0-85076552011&amp;doi=10.1007%2f978-3-030-35740-5_9&amp;partnerID=40&amp;md5=1b7c8f78ba09729e373c70e554ed038d" TargetMode="External"/><Relationship Id="rId143" Type="http://schemas.openxmlformats.org/officeDocument/2006/relationships/hyperlink" Target="https://www.scopus.com/inward/record.uri?eid=2-s2.0-85065784925&amp;doi=10.1016%2fj.ijcci.2019.04.004&amp;partnerID=40&amp;md5=aa9e5478071f6bccd2f70248d96f21b0" TargetMode="External"/><Relationship Id="rId148" Type="http://schemas.openxmlformats.org/officeDocument/2006/relationships/hyperlink" Target="https://www.scopus.com/inward/record.uri?eid=2-s2.0-85069516576&amp;doi=10.1145%2f3317958.3318225&amp;partnerID=40&amp;md5=2df3b1948a98871c262d960e13b6fe7a" TargetMode="External"/><Relationship Id="rId164" Type="http://schemas.openxmlformats.org/officeDocument/2006/relationships/hyperlink" Target="https://www.scopus.com/inward/record.uri?eid=2-s2.0-85073418102&amp;doi=10.1109%2fEMIP.2019.00013&amp;partnerID=40&amp;md5=01a6a02b94840a40d2f95bc9565be2a2" TargetMode="External"/><Relationship Id="rId169" Type="http://schemas.openxmlformats.org/officeDocument/2006/relationships/hyperlink" Target="https://www.scopus.com/inward/record.uri?eid=2-s2.0-85069506905&amp;doi=10.1109%2fEMIP.2019.00011&amp;partnerID=40&amp;md5=70dbf13a0b7efa8916d9d3ba54c6cba1" TargetMode="External"/><Relationship Id="rId185" Type="http://schemas.openxmlformats.org/officeDocument/2006/relationships/hyperlink" Target="https://www.scopus.com/inward/record.uri?eid=2-s2.0-85060036226&amp;partnerID=40&amp;md5=bcdeeec6bc3a7d9d2ec4d1fe18333167" TargetMode="External"/><Relationship Id="rId4" Type="http://schemas.openxmlformats.org/officeDocument/2006/relationships/hyperlink" Target="https://www.scopus.com/inward/record.uri?eid=2-s2.0-85130563737&amp;doi=10.1145%2f3491102.3517651&amp;partnerID=40&amp;md5=8be42269d802a823576db9203666db57" TargetMode="External"/><Relationship Id="rId9" Type="http://schemas.openxmlformats.org/officeDocument/2006/relationships/hyperlink" Target="https://www.scopus.com/inward/record.uri?eid=2-s2.0-85122687553&amp;doi=10.3390%2fs22020568&amp;partnerID=40&amp;md5=eb692f22cc839f691119cc75c6e95298" TargetMode="External"/><Relationship Id="rId180" Type="http://schemas.openxmlformats.org/officeDocument/2006/relationships/hyperlink" Target="https://www.scopus.com/inward/record.uri?eid=2-s2.0-85068053967&amp;partnerID=40&amp;md5=40e9d8c4412ac9c9c2daab72c2496f1f" TargetMode="External"/><Relationship Id="rId210" Type="http://schemas.openxmlformats.org/officeDocument/2006/relationships/hyperlink" Target="https://www.scopus.com/inward/record.uri?eid=2-s2.0-85050073704&amp;doi=10.1145%2f3205873.3210702&amp;partnerID=40&amp;md5=4172dea2bf4f281bc1b7559ceab39b95" TargetMode="External"/><Relationship Id="rId215" Type="http://schemas.openxmlformats.org/officeDocument/2006/relationships/hyperlink" Target="https://www.scopus.com/inward/record.uri?eid=2-s2.0-85045941551&amp;doi=10.1145%2f3170358.3170386&amp;partnerID=40&amp;md5=95f1af85f71c4022a6dceff3456ab7ef" TargetMode="External"/><Relationship Id="rId26" Type="http://schemas.openxmlformats.org/officeDocument/2006/relationships/hyperlink" Target="https://www.scopus.com/inward/record.uri?eid=2-s2.0-85107570417&amp;doi=10.1145%2f3448018.3457422&amp;partnerID=40&amp;md5=50d87142faf314b5565e4ac2cddd4bd7" TargetMode="External"/><Relationship Id="rId231" Type="http://schemas.openxmlformats.org/officeDocument/2006/relationships/hyperlink" Target="https://www.scopus.com/inward/record.uri?eid=2-s2.0-85029489259&amp;doi=10.1007%2f978-3-319-60477-0_2&amp;partnerID=40&amp;md5=1f672efc0b0159712925aeb917b43904" TargetMode="External"/><Relationship Id="rId47" Type="http://schemas.openxmlformats.org/officeDocument/2006/relationships/hyperlink" Target="https://www.scopus.com/inward/record.uri?eid=2-s2.0-85125669059&amp;doi=10.1109%2fASEW52652.2021.00037&amp;partnerID=40&amp;md5=ee816e5a3959f8bb34cb883b7e98c91f" TargetMode="External"/><Relationship Id="rId68" Type="http://schemas.openxmlformats.org/officeDocument/2006/relationships/hyperlink" Target="https://www.scopus.com/inward/record.uri?eid=2-s2.0-85095824812&amp;doi=10.1145%2f3382494.3422164&amp;partnerID=40&amp;md5=f2dd8f4d774d10694a0fb3ea73abc93c" TargetMode="External"/><Relationship Id="rId89" Type="http://schemas.openxmlformats.org/officeDocument/2006/relationships/hyperlink" Target="https://www.scopus.com/inward/record.uri?eid=2-s2.0-85077082981&amp;doi=10.1007%2fs11042-019-08327-0&amp;partnerID=40&amp;md5=7f571bc559675d9e67dc1ecf7bb55967" TargetMode="External"/><Relationship Id="rId112" Type="http://schemas.openxmlformats.org/officeDocument/2006/relationships/hyperlink" Target="https://www.scopus.com/inward/record.uri?eid=2-s2.0-85099189511&amp;doi=10.15388%2fINFEDU.2020.23&amp;partnerID=40&amp;md5=b5edee8d12f4eed6768741b309aac569" TargetMode="External"/><Relationship Id="rId133" Type="http://schemas.openxmlformats.org/officeDocument/2006/relationships/hyperlink" Target="https://www.scopus.com/inward/record.uri?eid=2-s2.0-85085571396&amp;doi=10.1109%2fCogInfoCom47531.2019.9089952&amp;partnerID=40&amp;md5=9d65e733ebd4c969343d762c0ba82a5d" TargetMode="External"/><Relationship Id="rId154" Type="http://schemas.openxmlformats.org/officeDocument/2006/relationships/hyperlink" Target="https://www.scopus.com/inward/record.uri?eid=2-s2.0-85069432028&amp;doi=10.1145%2f3314111.3319825&amp;partnerID=40&amp;md5=c860822298dc293016795066c0d06764" TargetMode="External"/><Relationship Id="rId175" Type="http://schemas.openxmlformats.org/officeDocument/2006/relationships/hyperlink" Target="https://www.scopus.com/inward/record.uri?eid=2-s2.0-85076923824&amp;doi=10.1007%2f978-3-030-36701-5_2&amp;partnerID=40&amp;md5=87a7895a77ab16aa3311d43287101beb" TargetMode="External"/><Relationship Id="rId196" Type="http://schemas.openxmlformats.org/officeDocument/2006/relationships/hyperlink" Target="https://www.scopus.com/inward/record.uri?eid=2-s2.0-85052533536&amp;doi=10.1109%2fICALT.2018.00043&amp;partnerID=40&amp;md5=5b0c5ab7449a2d549053115b9959c271" TargetMode="External"/><Relationship Id="rId200" Type="http://schemas.openxmlformats.org/officeDocument/2006/relationships/hyperlink" Target="https://www.scopus.com/inward/record.uri?eid=2-s2.0-85055312519&amp;doi=10.1145%2f3212721.3212811&amp;partnerID=40&amp;md5=ac65529b101fd4eb6ce47cfa75a81627" TargetMode="External"/><Relationship Id="rId16" Type="http://schemas.openxmlformats.org/officeDocument/2006/relationships/hyperlink" Target="https://www.scopus.com/inward/record.uri?eid=2-s2.0-85115984916&amp;doi=10.1145%2f3460418.3479351&amp;partnerID=40&amp;md5=94f23a2fc50ca2a93eeef6f2e0303141" TargetMode="External"/><Relationship Id="rId221" Type="http://schemas.openxmlformats.org/officeDocument/2006/relationships/hyperlink" Target="https://www.scopus.com/inward/record.uri?eid=2-s2.0-85057390000&amp;doi=10.3233%2f978-1-61499-902-7-253&amp;partnerID=40&amp;md5=28e817fa07cee8000f86ce1a0c9ece5a" TargetMode="External"/><Relationship Id="rId37" Type="http://schemas.openxmlformats.org/officeDocument/2006/relationships/hyperlink" Target="https://www.scopus.com/inward/record.uri?eid=2-s2.0-85103879105&amp;doi=10.1145%2f3448139.3448148&amp;partnerID=40&amp;md5=57dec735a8185de33e62963c4705a180" TargetMode="External"/><Relationship Id="rId58" Type="http://schemas.openxmlformats.org/officeDocument/2006/relationships/hyperlink" Target="https://www.scopus.com/inward/record.uri?eid=2-s2.0-85101805922&amp;doi=10.1109%2fTCYB.2020.2981480&amp;partnerID=40&amp;md5=4e3bb3d71607c3396da304e1935fc669" TargetMode="External"/><Relationship Id="rId79" Type="http://schemas.openxmlformats.org/officeDocument/2006/relationships/hyperlink" Target="https://www.scopus.com/inward/record.uri?eid=2-s2.0-85100470922&amp;doi=10.1109%2fiCareTech49914.2020.00022&amp;partnerID=40&amp;md5=600793c342d06edc130dbd3b5934199f" TargetMode="External"/><Relationship Id="rId102" Type="http://schemas.openxmlformats.org/officeDocument/2006/relationships/hyperlink" Target="https://www.scopus.com/inward/record.uri?eid=2-s2.0-85085730900&amp;doi=10.1145%2f3379156.3391978&amp;partnerID=40&amp;md5=8e4118bb0a6220d0954770375e59ebac" TargetMode="External"/><Relationship Id="rId123" Type="http://schemas.openxmlformats.org/officeDocument/2006/relationships/hyperlink" Target="https://www.scopus.com/inward/record.uri?eid=2-s2.0-85073994062&amp;doi=10.1016%2fj.jss.2019.110434&amp;partnerID=40&amp;md5=e72b1daead622e4a7162e10c677d11ff" TargetMode="External"/><Relationship Id="rId144" Type="http://schemas.openxmlformats.org/officeDocument/2006/relationships/hyperlink" Target="https://www.scopus.com/inward/record.uri?eid=2-s2.0-85049143957&amp;doi=10.1109%2fTCYB.2018.2844177&amp;partnerID=40&amp;md5=776acbd288ab17fbfa852b5a90e711f3" TargetMode="External"/><Relationship Id="rId90" Type="http://schemas.openxmlformats.org/officeDocument/2006/relationships/hyperlink" Target="https://www.scopus.com/inward/record.uri?eid=2-s2.0-85070284963&amp;doi=10.1007%2fs10664-019-09751-4&amp;partnerID=40&amp;md5=af743f8ddfdfc84d22bfb3c6f2e24ff2" TargetMode="External"/><Relationship Id="rId165" Type="http://schemas.openxmlformats.org/officeDocument/2006/relationships/hyperlink" Target="https://www.scopus.com/inward/record.uri?eid=2-s2.0-85073417456&amp;doi=10.1109%2fEMIP.2019.00012&amp;partnerID=40&amp;md5=71625b513d32df1c313aefea7ccf90d6" TargetMode="External"/><Relationship Id="rId186" Type="http://schemas.openxmlformats.org/officeDocument/2006/relationships/hyperlink" Target="https://www.scopus.com/inward/record.uri?eid=2-s2.0-85060018403&amp;partnerID=40&amp;md5=6a880ef296c715054946c778c617ab90" TargetMode="External"/><Relationship Id="rId211" Type="http://schemas.openxmlformats.org/officeDocument/2006/relationships/hyperlink" Target="https://www.scopus.com/inward/record.uri?eid=2-s2.0-85051652360&amp;doi=10.1145%2f3196321.3196347&amp;partnerID=40&amp;md5=2238e68c6caf45e1ce7918115d101ade" TargetMode="External"/><Relationship Id="rId232" Type="http://schemas.openxmlformats.org/officeDocument/2006/relationships/hyperlink" Target="https://www.scopus.com/inward/record.uri?eid=2-s2.0-85022326895&amp;doi=10.1007%2f978-3-319-60492-3_1&amp;partnerID=40&amp;md5=6850333389c1121494cb8819d82a98eb" TargetMode="External"/><Relationship Id="rId27" Type="http://schemas.openxmlformats.org/officeDocument/2006/relationships/hyperlink" Target="https://www.scopus.com/inward/record.uri?eid=2-s2.0-85107545314&amp;doi=10.1145%2f3448018.3457424&amp;partnerID=40&amp;md5=995f868c526d1a06f32cd0a5be5fd111" TargetMode="External"/><Relationship Id="rId48" Type="http://schemas.openxmlformats.org/officeDocument/2006/relationships/hyperlink" Target="https://www.scopus.com/inward/record.uri?eid=2-s2.0-85122098575&amp;doi=10.22967%2fHCIS.2021.11.022&amp;partnerID=40&amp;md5=237b9af4f0519e62cfe4a9c03a13d207" TargetMode="External"/><Relationship Id="rId69" Type="http://schemas.openxmlformats.org/officeDocument/2006/relationships/hyperlink" Target="https://www.scopus.com/inward/record.uri?eid=2-s2.0-85098545955&amp;doi=10.1145%2f3377812.3382154&amp;partnerID=40&amp;md5=af143d6f2c791bfbc3f7453767d027de" TargetMode="External"/><Relationship Id="rId113" Type="http://schemas.openxmlformats.org/officeDocument/2006/relationships/hyperlink" Target="https://www.scopus.com/inward/record.uri?eid=2-s2.0-85092709176&amp;doi=10.1117%2f12.2554951&amp;partnerID=40&amp;md5=40c46f7b88f1b95fd4b28c131d2da8eb" TargetMode="External"/><Relationship Id="rId134" Type="http://schemas.openxmlformats.org/officeDocument/2006/relationships/hyperlink" Target="https://www.scopus.com/inward/record.uri?eid=2-s2.0-85081101570&amp;doi=10.1109%2fISSRE.2019.00019&amp;partnerID=40&amp;md5=942eedca8407653a7a3e3ae9662ab812" TargetMode="External"/><Relationship Id="rId80" Type="http://schemas.openxmlformats.org/officeDocument/2006/relationships/hyperlink" Target="https://www.scopus.com/inward/record.uri?eid=2-s2.0-85098852145&amp;doi=10.1109%2fCDS49703.2020.00071&amp;partnerID=40&amp;md5=531220a792d28f0ba21ad455b21226d2" TargetMode="External"/><Relationship Id="rId155" Type="http://schemas.openxmlformats.org/officeDocument/2006/relationships/hyperlink" Target="https://www.scopus.com/inward/record.uri?eid=2-s2.0-85053498140&amp;doi=10.1007%2fs10664-018-9649-y&amp;partnerID=40&amp;md5=d9ecd33148d6d2f95ee98724fd54ba3e" TargetMode="External"/><Relationship Id="rId176" Type="http://schemas.openxmlformats.org/officeDocument/2006/relationships/hyperlink" Target="https://www.scopus.com/inward/record.uri?eid=2-s2.0-85076750485&amp;doi=10.1007%2f978-3-030-35343-8_11&amp;partnerID=40&amp;md5=ccba9694bbc0ec730b0975f972d94f9f" TargetMode="External"/><Relationship Id="rId197" Type="http://schemas.openxmlformats.org/officeDocument/2006/relationships/hyperlink" Target="https://www.scopus.com/inward/record.uri?eid=2-s2.0-85052525321&amp;doi=10.1109%2fICALT.2018.00116&amp;partnerID=40&amp;md5=05ea68291a2a98e450010927d93f454a" TargetMode="External"/><Relationship Id="rId201" Type="http://schemas.openxmlformats.org/officeDocument/2006/relationships/hyperlink" Target="https://www.scopus.com/inward/record.uri?eid=2-s2.0-85053705430&amp;doi=10.1145%2f3213818.3220126&amp;partnerID=40&amp;md5=a87f543ba1b5f472d9afeaac303e00e6" TargetMode="External"/><Relationship Id="rId222" Type="http://schemas.openxmlformats.org/officeDocument/2006/relationships/hyperlink" Target="https://www.scopus.com/inward/record.uri?eid=2-s2.0-85053892269&amp;doi=10.1007%2f978-3-319-99605-9_18&amp;partnerID=40&amp;md5=140b579ccbcd5eab4513fa37169eff58" TargetMode="External"/><Relationship Id="rId17" Type="http://schemas.openxmlformats.org/officeDocument/2006/relationships/hyperlink" Target="https://www.scopus.com/inward/record.uri?eid=2-s2.0-85115941525&amp;doi=10.1145%2f3460418.3479267&amp;partnerID=40&amp;md5=910890c903c1937402a876904db917c9" TargetMode="External"/><Relationship Id="rId38" Type="http://schemas.openxmlformats.org/officeDocument/2006/relationships/hyperlink" Target="https://www.scopus.com/inward/record.uri?eid=2-s2.0-85113858543&amp;doi=10.1145%2f3464432.3464435&amp;partnerID=40&amp;md5=2c922189ec78245e5dc6712ccbae21d8" TargetMode="External"/><Relationship Id="rId59" Type="http://schemas.openxmlformats.org/officeDocument/2006/relationships/hyperlink" Target="https://www.scopus.com/inward/record.uri?eid=2-s2.0-85099121969&amp;doi=10.26583%2fSV.12.5.11&amp;partnerID=40&amp;md5=672ca60668b828aa8f5379c98bcb2a64" TargetMode="External"/><Relationship Id="rId103" Type="http://schemas.openxmlformats.org/officeDocument/2006/relationships/hyperlink" Target="https://www.scopus.com/inward/record.uri?eid=2-s2.0-85085728310&amp;doi=10.1145%2f3379156.3391365&amp;partnerID=40&amp;md5=065cb127b5c7eaa8b042ba61659786cd" TargetMode="External"/><Relationship Id="rId124" Type="http://schemas.openxmlformats.org/officeDocument/2006/relationships/hyperlink" Target="https://www.scopus.com/inward/record.uri?eid=2-s2.0-85093108881&amp;doi=10.1109%2fTALE48000.2019.9225906&amp;partnerID=40&amp;md5=12e849259fd91a48cdd068f0f25186bf" TargetMode="External"/><Relationship Id="rId70" Type="http://schemas.openxmlformats.org/officeDocument/2006/relationships/hyperlink" Target="https://www.scopus.com/inward/record.uri?eid=2-s2.0-85097143085&amp;doi=10.1145%2f3425329.3425350&amp;partnerID=40&amp;md5=d9f7aa7eee1c73993067be6b1e23a024" TargetMode="External"/><Relationship Id="rId91" Type="http://schemas.openxmlformats.org/officeDocument/2006/relationships/hyperlink" Target="https://www.scopus.com/inward/record.uri?eid=2-s2.0-85091307989&amp;doi=10.1145%2f3313831.3376544&amp;partnerID=40&amp;md5=c9a2b1338ac6fa198aa409fefa06c1ce" TargetMode="External"/><Relationship Id="rId145" Type="http://schemas.openxmlformats.org/officeDocument/2006/relationships/hyperlink" Target="https://www.scopus.com/inward/record.uri?eid=2-s2.0-85074320936&amp;doi=10.1145%2f3355402.3355411&amp;partnerID=40&amp;md5=4ac82cbaef5ee405575d2c64b0726d4d" TargetMode="External"/><Relationship Id="rId166" Type="http://schemas.openxmlformats.org/officeDocument/2006/relationships/hyperlink" Target="https://www.scopus.com/inward/record.uri?eid=2-s2.0-85073407147&amp;doi=10.1109%2fEMIP.2019.00015&amp;partnerID=40&amp;md5=a6e597a101f4d6fb0e4d5b7392a47cbb" TargetMode="External"/><Relationship Id="rId187" Type="http://schemas.openxmlformats.org/officeDocument/2006/relationships/hyperlink" Target="https://www.scopus.com/inward/record.uri?eid=2-s2.0-85061330490&amp;doi=10.1145%2f3279720.3279722&amp;partnerID=40&amp;md5=9a75567cb4c4fdef572b3d047c69f755" TargetMode="External"/><Relationship Id="rId1" Type="http://schemas.openxmlformats.org/officeDocument/2006/relationships/hyperlink" Target="https://www.scopus.com/inward/record.uri?eid=2-s2.0-85132240241&amp;doi=10.1515%2fauto-2022-0006&amp;partnerID=40&amp;md5=adafdcff6e940f5b1b8ba1d5ca6b0427" TargetMode="External"/><Relationship Id="rId212" Type="http://schemas.openxmlformats.org/officeDocument/2006/relationships/hyperlink" Target="https://www.scopus.com/inward/record.uri?eid=2-s2.0-85049667331&amp;doi=10.1145%2f3183440.3183442&amp;partnerID=40&amp;md5=a9ec8bdeaf82dc4c84da3d8bc052de30" TargetMode="External"/><Relationship Id="rId233" Type="http://schemas.openxmlformats.org/officeDocument/2006/relationships/hyperlink" Target="https://www.scopus.com/inward/record.uri?eid=2-s2.0-85021836298&amp;doi=10.1007%2f978-3-319-60642-2_16&amp;partnerID=40&amp;md5=a7089c3a3a78c3e658296aeba4cb7d6f" TargetMode="External"/><Relationship Id="rId28" Type="http://schemas.openxmlformats.org/officeDocument/2006/relationships/hyperlink" Target="https://www.scopus.com/inward/record.uri?eid=2-s2.0-85107537850&amp;doi=10.1145%2f3448018.3458617&amp;partnerID=40&amp;md5=d8ff193faf00e3d235942b9d910bc081" TargetMode="External"/><Relationship Id="rId49" Type="http://schemas.openxmlformats.org/officeDocument/2006/relationships/hyperlink" Target="https://www.scopus.com/inward/record.uri?eid=2-s2.0-85116935723&amp;doi=10.1016%2fj.procs.2021.09.003&amp;partnerID=40&amp;md5=527a826020271d9445f90bb4a5cceab4" TargetMode="External"/><Relationship Id="rId114" Type="http://schemas.openxmlformats.org/officeDocument/2006/relationships/hyperlink" Target="https://www.scopus.com/inward/record.uri?eid=2-s2.0-85088752644&amp;doi=10.1007%2f978-3-030-49062-1_30&amp;partnerID=40&amp;md5=95b531cf731500c59f5fa91d64da95a4" TargetMode="External"/><Relationship Id="rId60" Type="http://schemas.openxmlformats.org/officeDocument/2006/relationships/hyperlink" Target="https://www.scopus.com/inward/record.uri?eid=2-s2.0-85096505856&amp;doi=10.1007%2f978-3-030-63092-8_45&amp;partnerID=40&amp;md5=f860d9124a2a3dd03da83157310c746c" TargetMode="External"/><Relationship Id="rId81" Type="http://schemas.openxmlformats.org/officeDocument/2006/relationships/hyperlink" Target="https://www.scopus.com/inward/record.uri?eid=2-s2.0-85093103306&amp;doi=10.1109%2fICCSE49874.2020.9201882&amp;partnerID=40&amp;md5=8fab30b77501c4cbc47bf7980bb57c9e" TargetMode="External"/><Relationship Id="rId135" Type="http://schemas.openxmlformats.org/officeDocument/2006/relationships/hyperlink" Target="https://www.scopus.com/inward/record.uri?eid=2-s2.0-85079063391&amp;doi=10.1109%2fBESC48373.2019.8963457&amp;partnerID=40&amp;md5=195f0e51feebabae4dd4c05c58c34c84" TargetMode="External"/><Relationship Id="rId156" Type="http://schemas.openxmlformats.org/officeDocument/2006/relationships/hyperlink" Target="https://www.scopus.com/inward/record.uri?eid=2-s2.0-85069168905&amp;doi=10.1145%2f3307334.3326097&amp;partnerID=40&amp;md5=7afdeb4bcd3ab2eafe37591836d64faa" TargetMode="External"/><Relationship Id="rId177" Type="http://schemas.openxmlformats.org/officeDocument/2006/relationships/hyperlink" Target="https://www.scopus.com/inward/record.uri?eid=2-s2.0-85074100941&amp;partnerID=40&amp;md5=d5896c4e8830be7248e76f732f7e8e14" TargetMode="External"/><Relationship Id="rId198" Type="http://schemas.openxmlformats.org/officeDocument/2006/relationships/hyperlink" Target="https://www.scopus.com/inward/record.uri?eid=2-s2.0-85051473466&amp;doi=10.1145%2f3213586.3225234&amp;partnerID=40&amp;md5=a7f2c83841cfb162b2316d22f4be22a1" TargetMode="External"/><Relationship Id="rId202" Type="http://schemas.openxmlformats.org/officeDocument/2006/relationships/hyperlink" Target="https://www.scopus.com/inward/record.uri?eid=2-s2.0-85063596387&amp;doi=10.1145%2f3216723.3216728&amp;partnerID=40&amp;md5=6337e1bbc791e5f3475c6ed75e8e4215" TargetMode="External"/><Relationship Id="rId223" Type="http://schemas.openxmlformats.org/officeDocument/2006/relationships/hyperlink" Target="https://www.scopus.com/inward/record.uri?eid=2-s2.0-85053889473&amp;partnerID=40&amp;md5=4175c21a709bddb40cc91028e7ad080a" TargetMode="External"/><Relationship Id="rId18" Type="http://schemas.openxmlformats.org/officeDocument/2006/relationships/hyperlink" Target="https://www.scopus.com/inward/record.uri?eid=2-s2.0-85118924206&amp;doi=10.2298%2fCSIS201201035N&amp;partnerID=40&amp;md5=ad9e41913aeed2c7c080dd0f3b9c578a" TargetMode="External"/><Relationship Id="rId39" Type="http://schemas.openxmlformats.org/officeDocument/2006/relationships/hyperlink" Target="https://www.scopus.com/inward/record.uri?eid=2-s2.0-85104613035&amp;doi=10.1109%2fLifeTech52111.2021.9391940&amp;partnerID=40&amp;md5=5373095adaf014fe14e4c92c7024cbd2" TargetMode="External"/><Relationship Id="rId50" Type="http://schemas.openxmlformats.org/officeDocument/2006/relationships/hyperlink" Target="https://www.scopus.com/inward/record.uri?eid=2-s2.0-85116481546&amp;doi=10.1080%2f01691864.2021.1982405&amp;partnerID=40&amp;md5=d11bdf3299308f39944c7541758e9567" TargetMode="External"/><Relationship Id="rId104" Type="http://schemas.openxmlformats.org/officeDocument/2006/relationships/hyperlink" Target="https://www.scopus.com/inward/record.uri?eid=2-s2.0-85085726627&amp;doi=10.1145%2f3379156.3391983&amp;partnerID=40&amp;md5=a80498b763ebfea3ed61b9caa232625a" TargetMode="External"/><Relationship Id="rId125" Type="http://schemas.openxmlformats.org/officeDocument/2006/relationships/hyperlink" Target="https://www.scopus.com/inward/record.uri?eid=2-s2.0-85078703689&amp;doi=10.1109%2fDICTA47822.2019.8945893&amp;partnerID=40&amp;md5=e71552b549da28588e2f033d49c06105" TargetMode="External"/><Relationship Id="rId146" Type="http://schemas.openxmlformats.org/officeDocument/2006/relationships/hyperlink" Target="https://www.scopus.com/inward/record.uri?eid=2-s2.0-85074802170&amp;doi=10.1145%2f3345120.3345144&amp;partnerID=40&amp;md5=cd07cd2df53451d99f5886628e76f7a1" TargetMode="External"/><Relationship Id="rId167" Type="http://schemas.openxmlformats.org/officeDocument/2006/relationships/hyperlink" Target="https://www.scopus.com/inward/record.uri?eid=2-s2.0-85072338296&amp;doi=10.1109%2fICPC.2019.00016&amp;partnerID=40&amp;md5=8ceba3713fcedb2f2a1e7224bfd95815" TargetMode="External"/><Relationship Id="rId188" Type="http://schemas.openxmlformats.org/officeDocument/2006/relationships/hyperlink" Target="https://www.scopus.com/inward/record.uri?eid=2-s2.0-85058096775&amp;doi=10.1109%2fROMAN.2018.8525514&amp;partnerID=40&amp;md5=f10f720cc73d9f29b2f18c50b98fcd73" TargetMode="External"/><Relationship Id="rId71" Type="http://schemas.openxmlformats.org/officeDocument/2006/relationships/hyperlink" Target="https://www.scopus.com/inward/record.uri?eid=2-s2.0-85096365447&amp;doi=10.1109%2fCogInfoCom50765.2020.9237910&amp;partnerID=40&amp;md5=a4ca4f514697801d4eb6ae151467b6ed" TargetMode="External"/><Relationship Id="rId92" Type="http://schemas.openxmlformats.org/officeDocument/2006/relationships/hyperlink" Target="https://www.scopus.com/inward/record.uri?eid=2-s2.0-85090838202&amp;doi=10.1145%2f3383219.3383228&amp;partnerID=40&amp;md5=7cc4a7dcebd1f33b5d8c45627f78d8be" TargetMode="External"/><Relationship Id="rId213" Type="http://schemas.openxmlformats.org/officeDocument/2006/relationships/hyperlink" Target="https://www.scopus.com/inward/record.uri?eid=2-s2.0-85034251782&amp;doi=10.1007%2fs11227-017-2193-5&amp;partnerID=40&amp;md5=b50fc355f61bfee892c1182097a8bf5a" TargetMode="External"/><Relationship Id="rId234" Type="http://schemas.openxmlformats.org/officeDocument/2006/relationships/hyperlink" Target="https://www.scopus.com/inward/record.uri?eid=2-s2.0-85021788494&amp;doi=10.1007%2f978-3-319-60642-2_3&amp;partnerID=40&amp;md5=18e9ef134f99de6903d67763b268b87f" TargetMode="External"/><Relationship Id="rId2" Type="http://schemas.openxmlformats.org/officeDocument/2006/relationships/hyperlink" Target="https://www.scopus.com/inward/record.uri?eid=2-s2.0-85127197118&amp;doi=10.1145%2f3480171&amp;partnerID=40&amp;md5=29e657f874f906f5bd00884e0e55f0d6" TargetMode="External"/><Relationship Id="rId29" Type="http://schemas.openxmlformats.org/officeDocument/2006/relationships/hyperlink" Target="https://www.scopus.com/inward/record.uri?eid=2-s2.0-85107537076&amp;doi=10.1145%2f3448018.3457420&amp;partnerID=40&amp;md5=7f723e18b2120818abc33c672467c710" TargetMode="External"/><Relationship Id="rId40" Type="http://schemas.openxmlformats.org/officeDocument/2006/relationships/hyperlink" Target="https://www.scopus.com/inward/record.uri?eid=2-s2.0-85102900725&amp;doi=10.3389%2ffnbot.2021.570507&amp;partnerID=40&amp;md5=c719937d74caf062541086a51622a55d" TargetMode="External"/><Relationship Id="rId115" Type="http://schemas.openxmlformats.org/officeDocument/2006/relationships/hyperlink" Target="https://www.scopus.com/inward/record.uri?eid=2-s2.0-85088582969&amp;doi=10.1007%2f978-3-030-52240-7_5&amp;partnerID=40&amp;md5=f8ad35133ebb0a0a65a5fade317a90fc" TargetMode="External"/><Relationship Id="rId136" Type="http://schemas.openxmlformats.org/officeDocument/2006/relationships/hyperlink" Target="https://www.scopus.com/inward/record.uri?eid=2-s2.0-85073604739&amp;doi=10.1145%2f3360905&amp;partnerID=40&amp;md5=7e26973488a1fbf3829c9ccb64d0f768" TargetMode="External"/><Relationship Id="rId157" Type="http://schemas.openxmlformats.org/officeDocument/2006/relationships/hyperlink" Target="https://www.scopus.com/inward/record.uri?eid=2-s2.0-85096894843&amp;partnerID=40&amp;md5=041ab8a3b43c0a4626d2f77dfcdcea26" TargetMode="External"/><Relationship Id="rId178" Type="http://schemas.openxmlformats.org/officeDocument/2006/relationships/hyperlink" Target="https://www.scopus.com/inward/record.uri?eid=2-s2.0-85070397062&amp;doi=10.1287%2fijoc.2018.0859&amp;partnerID=40&amp;md5=c27bd1cb40a9aa8142b3bd7ff496a2c9" TargetMode="External"/><Relationship Id="rId61" Type="http://schemas.openxmlformats.org/officeDocument/2006/relationships/hyperlink" Target="https://www.scopus.com/inward/record.uri?eid=2-s2.0-85100945995&amp;partnerID=40&amp;md5=eb461fc88f3277273a90880d034add81" TargetMode="External"/><Relationship Id="rId82" Type="http://schemas.openxmlformats.org/officeDocument/2006/relationships/hyperlink" Target="https://www.scopus.com/inward/record.uri?eid=2-s2.0-85093086730&amp;doi=10.1109%2fICCSE49874.2020.9201772&amp;partnerID=40&amp;md5=058a4361845329012e9860a7aa2b51c5" TargetMode="External"/><Relationship Id="rId199" Type="http://schemas.openxmlformats.org/officeDocument/2006/relationships/hyperlink" Target="https://www.scopus.com/inward/record.uri?eid=2-s2.0-85055313327&amp;doi=10.1145%2f3212721.3212887&amp;partnerID=40&amp;md5=c5d01c979d715ccc9eac7b620aac6e59" TargetMode="External"/><Relationship Id="rId203" Type="http://schemas.openxmlformats.org/officeDocument/2006/relationships/hyperlink" Target="https://www.scopus.com/inward/record.uri?eid=2-s2.0-85063591454&amp;doi=10.1145%2f3216723.3216727&amp;partnerID=40&amp;md5=fda8b82483cea2080fde4ea84192bca3" TargetMode="External"/><Relationship Id="rId19" Type="http://schemas.openxmlformats.org/officeDocument/2006/relationships/hyperlink" Target="https://www.scopus.com/inward/record.uri?eid=2-s2.0-85109775957&amp;doi=10.1007%2fs10664-021-10002-8&amp;partnerID=40&amp;md5=0cdbf0d60d65e268ae20c95943ae9d6b" TargetMode="External"/><Relationship Id="rId224" Type="http://schemas.openxmlformats.org/officeDocument/2006/relationships/hyperlink" Target="https://www.scopus.com/inward/record.uri?eid=2-s2.0-85051538536&amp;doi=10.1111%2fcgf.13354&amp;partnerID=40&amp;md5=4411d118170f64d245290108ce960515" TargetMode="External"/><Relationship Id="rId30" Type="http://schemas.openxmlformats.org/officeDocument/2006/relationships/hyperlink" Target="https://www.scopus.com/inward/record.uri?eid=2-s2.0-85115728537&amp;doi=10.1109%2fICSE-Companion52605.2021.00038&amp;partnerID=40&amp;md5=a296630ed13d132d7f3dee20e3978cd5" TargetMode="External"/><Relationship Id="rId105" Type="http://schemas.openxmlformats.org/officeDocument/2006/relationships/hyperlink" Target="https://www.scopus.com/inward/record.uri?eid=2-s2.0-85083567063&amp;doi=10.1109%2fSANER48275.2020.9054848&amp;partnerID=40&amp;md5=8df7f829252cc8a597bac60af7e3cb81" TargetMode="External"/><Relationship Id="rId126" Type="http://schemas.openxmlformats.org/officeDocument/2006/relationships/hyperlink" Target="https://www.scopus.com/inward/record.uri?eid=2-s2.0-85076786090&amp;doi=10.1145%2f3364510.3364516&amp;partnerID=40&amp;md5=23efd6b00152d56823dca4f26bfefae9" TargetMode="External"/><Relationship Id="rId147" Type="http://schemas.openxmlformats.org/officeDocument/2006/relationships/hyperlink" Target="https://www.scopus.com/inward/record.uri?eid=2-s2.0-85069520523&amp;doi=10.1145%2f3314111.3319834&amp;partnerID=40&amp;md5=8fbf20f4ad3ca1b08c87a986c6bad2c8" TargetMode="External"/><Relationship Id="rId168" Type="http://schemas.openxmlformats.org/officeDocument/2006/relationships/hyperlink" Target="https://www.scopus.com/inward/record.uri?eid=2-s2.0-85072335696&amp;doi=10.1109%2fICPC.2019.00033&amp;partnerID=40&amp;md5=f05fff2a6d72e37b5c2858683b1aa961" TargetMode="External"/><Relationship Id="rId51" Type="http://schemas.openxmlformats.org/officeDocument/2006/relationships/hyperlink" Target="https://www.scopus.com/inward/record.uri?eid=2-s2.0-85113876430&amp;doi=10.1109%2fACCESS.2021.3107795&amp;partnerID=40&amp;md5=122644428da593a7540dd0d8d67e3a88" TargetMode="External"/><Relationship Id="rId72" Type="http://schemas.openxmlformats.org/officeDocument/2006/relationships/hyperlink" Target="https://www.scopus.com/inward/record.uri?eid=2-s2.0-85090496518&amp;doi=10.1145%2f3384217.3384227&amp;partnerID=40&amp;md5=470c19af26dbed520c263ef90ad5bca6" TargetMode="External"/><Relationship Id="rId93" Type="http://schemas.openxmlformats.org/officeDocument/2006/relationships/hyperlink" Target="https://www.scopus.com/inward/record.uri?eid=2-s2.0-85086181007&amp;doi=10.1145%2f3374135.3385293&amp;partnerID=40&amp;md5=7ca99b2a9679ff06ab85ca97b6d7b3ef" TargetMode="External"/><Relationship Id="rId189" Type="http://schemas.openxmlformats.org/officeDocument/2006/relationships/hyperlink" Target="https://www.scopus.com/inward/record.uri?eid=2-s2.0-85058298293&amp;doi=10.1145%2f3236024.3275426&amp;partnerID=40&amp;md5=fa616254e351ae436282b82d5d484656" TargetMode="External"/><Relationship Id="rId3" Type="http://schemas.openxmlformats.org/officeDocument/2006/relationships/hyperlink" Target="https://www.scopus.com/inward/record.uri?eid=2-s2.0-85119440560&amp;doi=10.1007%2fs11704-020-0422-1&amp;partnerID=40&amp;md5=697b164ab78ecd09b629e8fe668777c3" TargetMode="External"/><Relationship Id="rId214" Type="http://schemas.openxmlformats.org/officeDocument/2006/relationships/hyperlink" Target="https://www.scopus.com/inward/record.uri?eid=2-s2.0-85053703726&amp;doi=10.1145%2f3191697.3214338&amp;partnerID=40&amp;md5=036cc6505a969b45faaed661a17530e8" TargetMode="External"/><Relationship Id="rId116" Type="http://schemas.openxmlformats.org/officeDocument/2006/relationships/hyperlink" Target="https://www.scopus.com/inward/record.uri?eid=2-s2.0-85088232330&amp;doi=10.1007%2f978-3-030-50943-9_7&amp;partnerID=40&amp;md5=76aad8fcacde4b883ef8a64627538242" TargetMode="External"/><Relationship Id="rId137" Type="http://schemas.openxmlformats.org/officeDocument/2006/relationships/hyperlink" Target="https://www.scopus.com/inward/record.uri?eid=2-s2.0-85064534701&amp;doi=10.1177%2f0278364919842925&amp;partnerID=40&amp;md5=af06d3564588725a667b5ab107994c37" TargetMode="External"/><Relationship Id="rId158" Type="http://schemas.openxmlformats.org/officeDocument/2006/relationships/hyperlink" Target="https://www.scopus.com/inward/record.uri?eid=2-s2.0-85060959778&amp;doi=10.1016%2fj.chb.2019.01.036&amp;partnerID=40&amp;md5=f37824ff83b6e3eefa557527dd836858"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scopus.com/inward/record.uri?eid=2-s2.0-84906486560&amp;doi=10.1007%2f978-3-319-09767-1_6&amp;partnerID=40&amp;md5=ffacd7f5f8a535a511a392f05816b506" TargetMode="External"/><Relationship Id="rId21" Type="http://schemas.openxmlformats.org/officeDocument/2006/relationships/hyperlink" Target="https://www.scopus.com/inward/record.uri?eid=2-s2.0-85033212274&amp;doi=10.1145%2f3102113.3102120&amp;partnerID=40&amp;md5=b3accee3d0906b59d6c86d87cbe3a4cf" TargetMode="External"/><Relationship Id="rId63" Type="http://schemas.openxmlformats.org/officeDocument/2006/relationships/hyperlink" Target="https://www.scopus.com/inward/record.uri?eid=2-s2.0-84985905248&amp;doi=10.1145%2f2875194.2875224&amp;partnerID=40&amp;md5=0eefcd749bf343f20654a1ca233f2310" TargetMode="External"/><Relationship Id="rId159" Type="http://schemas.openxmlformats.org/officeDocument/2006/relationships/hyperlink" Target="https://www.scopus.com/inward/record.uri?eid=2-s2.0-84861923072&amp;doi=10.1117%2f12.922875&amp;partnerID=40&amp;md5=aaf049d67634c682102219635c883609" TargetMode="External"/><Relationship Id="rId324" Type="http://schemas.openxmlformats.org/officeDocument/2006/relationships/hyperlink" Target="https://www.scopus.com/inward/record.uri?eid=2-s2.0-85126393555&amp;doi=10.1109%2fISSRE52982.2021.00056&amp;partnerID=40&amp;md5=df85db4a50e6a9e4f8561aa8be3d58dd" TargetMode="External"/><Relationship Id="rId366" Type="http://schemas.openxmlformats.org/officeDocument/2006/relationships/hyperlink" Target="https://www.scopus.com/inward/record.uri?eid=2-s2.0-85087431554&amp;doi=10.1145%2f3384772.3385139&amp;partnerID=40&amp;md5=14d2281e036d0c1d856379b0020722ab" TargetMode="External"/><Relationship Id="rId170" Type="http://schemas.openxmlformats.org/officeDocument/2006/relationships/hyperlink" Target="https://www.scopus.com/inward/record.uri?eid=2-s2.0-80051584244&amp;doi=10.1016%2fj.jvlc.2011.04.004&amp;partnerID=40&amp;md5=2de161ca6883bd45f893f1f8d6c44aa5" TargetMode="External"/><Relationship Id="rId226" Type="http://schemas.openxmlformats.org/officeDocument/2006/relationships/hyperlink" Target="https://www.scopus.com/inward/record.uri?eid=2-s2.0-37249072934&amp;doi=10.1007%2f978-3-540-73214-3_7&amp;partnerID=40&amp;md5=68ccd85edfe14430d37fa27616f38e51" TargetMode="External"/><Relationship Id="rId433" Type="http://schemas.openxmlformats.org/officeDocument/2006/relationships/hyperlink" Target="https://www.scopus.com/inward/record.uri?eid=2-s2.0-85069432028&amp;doi=10.1145%2f3314111.3319825&amp;partnerID=40&amp;md5=c860822298dc293016795066c0d06764" TargetMode="External"/><Relationship Id="rId268" Type="http://schemas.openxmlformats.org/officeDocument/2006/relationships/hyperlink" Target="https://www.scopus.com/inward/record.uri?eid=2-s2.0-84862117324&amp;doi=10.1007%2f3-540-54029-6_221&amp;partnerID=40&amp;md5=4cd04acecb97cac66384ce19fb11d59d" TargetMode="External"/><Relationship Id="rId475" Type="http://schemas.openxmlformats.org/officeDocument/2006/relationships/hyperlink" Target="https://www.scopus.com/inward/record.uri?eid=2-s2.0-85052533536&amp;doi=10.1109%2fICALT.2018.00043&amp;partnerID=40&amp;md5=5b0c5ab7449a2d549053115b9959c271" TargetMode="External"/><Relationship Id="rId32" Type="http://schemas.openxmlformats.org/officeDocument/2006/relationships/hyperlink" Target="https://www.scopus.com/inward/record.uri?eid=2-s2.0-85025130729&amp;doi=10.1007%2f978-3-319-58484-3_8&amp;partnerID=40&amp;md5=4d7a679ccd36ee35b93a2d7c81d0d048" TargetMode="External"/><Relationship Id="rId74" Type="http://schemas.openxmlformats.org/officeDocument/2006/relationships/hyperlink" Target="https://www.scopus.com/inward/record.uri?eid=2-s2.0-84953835393&amp;doi=10.1007%2fs12021-015-9275-4&amp;partnerID=40&amp;md5=11075a5a2c84e098fe4c4afc9119e93f" TargetMode="External"/><Relationship Id="rId128" Type="http://schemas.openxmlformats.org/officeDocument/2006/relationships/hyperlink" Target="https://www.scopus.com/inward/record.uri?eid=2-s2.0-84899668241&amp;doi=10.1145%2f2578153.2578211&amp;partnerID=40&amp;md5=3095d8a14a30859710f3ea4c7809bcf4" TargetMode="External"/><Relationship Id="rId335" Type="http://schemas.openxmlformats.org/officeDocument/2006/relationships/hyperlink" Target="https://www.scopus.com/inward/record.uri?eid=2-s2.0-85104334113&amp;doi=10.1007%2f978-3-030-68796-0_3&amp;partnerID=40&amp;md5=bab865277c8a2aee9efe375bc7faee6c" TargetMode="External"/><Relationship Id="rId377" Type="http://schemas.openxmlformats.org/officeDocument/2006/relationships/hyperlink" Target="https://www.scopus.com/inward/record.uri?eid=2-s2.0-85085739850&amp;doi=10.1145%2f3379156.3391982&amp;partnerID=40&amp;md5=4f8fc40a116be1e4694b47e3a542f366" TargetMode="External"/><Relationship Id="rId500" Type="http://schemas.openxmlformats.org/officeDocument/2006/relationships/hyperlink" Target="https://www.scopus.com/inward/record.uri?eid=2-s2.0-85053892269&amp;doi=10.1007%2f978-3-319-99605-9_18&amp;partnerID=40&amp;md5=140b579ccbcd5eab4513fa37169eff58" TargetMode="External"/><Relationship Id="rId5" Type="http://schemas.openxmlformats.org/officeDocument/2006/relationships/hyperlink" Target="https://www.scopus.com/inward/record.uri?eid=2-s2.0-85040357203&amp;doi=10.1109%2fCBMS.2017.175&amp;partnerID=40&amp;md5=cbcaf8fc13f6c089c21b7be481595c4d" TargetMode="External"/><Relationship Id="rId181" Type="http://schemas.openxmlformats.org/officeDocument/2006/relationships/hyperlink" Target="https://www.scopus.com/inward/record.uri?eid=2-s2.0-79955143510&amp;doi=10.1145%2f1958824.1958923&amp;partnerID=40&amp;md5=3b587e85ae2142109a35184530980020" TargetMode="External"/><Relationship Id="rId237" Type="http://schemas.openxmlformats.org/officeDocument/2006/relationships/hyperlink" Target="https://www.scopus.com/inward/record.uri?eid=2-s2.0-8844244111&amp;doi=10.1117%2f12.541994&amp;partnerID=40&amp;md5=db3f4683368c057fa0e31bd09aa28fed" TargetMode="External"/><Relationship Id="rId402" Type="http://schemas.openxmlformats.org/officeDocument/2006/relationships/hyperlink" Target="https://www.scopus.com/inward/record.uri?eid=2-s2.0-85073994062&amp;doi=10.1016%2fj.jss.2019.110434&amp;partnerID=40&amp;md5=e72b1daead622e4a7162e10c677d11ff" TargetMode="External"/><Relationship Id="rId279" Type="http://schemas.openxmlformats.org/officeDocument/2006/relationships/hyperlink" Target="https://www.scopus.com/inward/record.uri?eid=2-s2.0-85127197118&amp;doi=10.1145%2f3480171&amp;partnerID=40&amp;md5=29e657f874f906f5bd00884e0e55f0d6" TargetMode="External"/><Relationship Id="rId444" Type="http://schemas.openxmlformats.org/officeDocument/2006/relationships/hyperlink" Target="https://www.scopus.com/inward/record.uri?eid=2-s2.0-85073417456&amp;doi=10.1109%2fEMIP.2019.00012&amp;partnerID=40&amp;md5=71625b513d32df1c313aefea7ccf90d6" TargetMode="External"/><Relationship Id="rId486" Type="http://schemas.openxmlformats.org/officeDocument/2006/relationships/hyperlink" Target="https://www.scopus.com/inward/record.uri?eid=2-s2.0-85049681619&amp;doi=10.1145%2f3204493.3204537&amp;partnerID=40&amp;md5=76699b10d870769ba90dc1843271e12f" TargetMode="External"/><Relationship Id="rId43" Type="http://schemas.openxmlformats.org/officeDocument/2006/relationships/hyperlink" Target="https://www.scopus.com/inward/record.uri?eid=2-s2.0-85014863421&amp;doi=10.1145%2f3012709.3012730&amp;partnerID=40&amp;md5=ceafab4ec1c3eed7fdb0fc7e70565068" TargetMode="External"/><Relationship Id="rId139" Type="http://schemas.openxmlformats.org/officeDocument/2006/relationships/hyperlink" Target="https://www.scopus.com/inward/record.uri?eid=2-s2.0-84886501992&amp;partnerID=40&amp;md5=0cb380b2e5a666f532b40455588a2932" TargetMode="External"/><Relationship Id="rId290" Type="http://schemas.openxmlformats.org/officeDocument/2006/relationships/hyperlink" Target="https://www.scopus.com/inward/record.uri?eid=2-s2.0-85118734123&amp;doi=10.1109%2fVL%2fHCC51201.2021.9576404&amp;partnerID=40&amp;md5=737b40ecde28c7dcee98f89f50b76f7e" TargetMode="External"/><Relationship Id="rId304" Type="http://schemas.openxmlformats.org/officeDocument/2006/relationships/hyperlink" Target="https://www.scopus.com/inward/record.uri?eid=2-s2.0-85107570417&amp;doi=10.1145%2f3448018.3457422&amp;partnerID=40&amp;md5=50d87142faf314b5565e4ac2cddd4bd7" TargetMode="External"/><Relationship Id="rId346" Type="http://schemas.openxmlformats.org/officeDocument/2006/relationships/hyperlink" Target="https://www.scopus.com/inward/record.uri?eid=2-s2.0-85095824812&amp;doi=10.1145%2f3382494.3422164&amp;partnerID=40&amp;md5=f2dd8f4d774d10694a0fb3ea73abc93c" TargetMode="External"/><Relationship Id="rId388" Type="http://schemas.openxmlformats.org/officeDocument/2006/relationships/hyperlink" Target="https://www.scopus.com/inward/record.uri?eid=2-s2.0-85078475354&amp;doi=10.1145%2f3371158.3371203&amp;partnerID=40&amp;md5=722d6d1ea8b2c477153486d6daa68f59" TargetMode="External"/><Relationship Id="rId511" Type="http://schemas.openxmlformats.org/officeDocument/2006/relationships/hyperlink" Target="https://www.scopus.com/inward/record.uri?eid=2-s2.0-85021836298&amp;doi=10.1007%2f978-3-319-60642-2_16&amp;partnerID=40&amp;md5=a7089c3a3a78c3e658296aeba4cb7d6f" TargetMode="External"/><Relationship Id="rId85" Type="http://schemas.openxmlformats.org/officeDocument/2006/relationships/hyperlink" Target="https://www.scopus.com/inward/record.uri?eid=2-s2.0-84957029133&amp;doi=10.1109%2fICIIECS.2015.7193165&amp;partnerID=40&amp;md5=54d9669772ed49eec908979b69ab80e2" TargetMode="External"/><Relationship Id="rId150" Type="http://schemas.openxmlformats.org/officeDocument/2006/relationships/hyperlink" Target="https://www.scopus.com/inward/record.uri?eid=2-s2.0-84878371740&amp;doi=10.1109%2fCRV.2012.14&amp;partnerID=40&amp;md5=baa26b609174efebbb76beb5b98337ac" TargetMode="External"/><Relationship Id="rId192" Type="http://schemas.openxmlformats.org/officeDocument/2006/relationships/hyperlink" Target="https://www.scopus.com/inward/record.uri?eid=2-s2.0-77955818990&amp;doi=10.1145%2f1833310.1833314&amp;partnerID=40&amp;md5=bc040db7c2f3793869bf0799cfd72995" TargetMode="External"/><Relationship Id="rId206" Type="http://schemas.openxmlformats.org/officeDocument/2006/relationships/hyperlink" Target="https://www.scopus.com/inward/record.uri?eid=2-s2.0-70349325516&amp;doi=10.1007%2fs10514-009-9130-2&amp;partnerID=40&amp;md5=714fc83f762dd3c300cb71ea076e7706" TargetMode="External"/><Relationship Id="rId413" Type="http://schemas.openxmlformats.org/officeDocument/2006/relationships/hyperlink" Target="https://www.scopus.com/inward/record.uri?eid=2-s2.0-85081101570&amp;doi=10.1109%2fISSRE.2019.00019&amp;partnerID=40&amp;md5=942eedca8407653a7a3e3ae9662ab812" TargetMode="External"/><Relationship Id="rId248" Type="http://schemas.openxmlformats.org/officeDocument/2006/relationships/hyperlink" Target="https://www.scopus.com/inward/record.uri?eid=2-s2.0-0242543441&amp;doi=10.1007%2f978-3-540-40014-1_2&amp;partnerID=40&amp;md5=ceee5bda45b8c7e68c5cd22141959d63" TargetMode="External"/><Relationship Id="rId455" Type="http://schemas.openxmlformats.org/officeDocument/2006/relationships/hyperlink" Target="https://www.scopus.com/inward/record.uri?eid=2-s2.0-85076750485&amp;doi=10.1007%2f978-3-030-35343-8_11&amp;partnerID=40&amp;md5=ccba9694bbc0ec730b0975f972d94f9f" TargetMode="External"/><Relationship Id="rId497" Type="http://schemas.openxmlformats.org/officeDocument/2006/relationships/hyperlink" Target="https://www.scopus.com/inward/record.uri?eid=2-s2.0-85060589318&amp;partnerID=40&amp;md5=dd3926e511d206c9ba0758843c4d6b64" TargetMode="External"/><Relationship Id="rId12" Type="http://schemas.openxmlformats.org/officeDocument/2006/relationships/hyperlink" Target="https://www.scopus.com/inward/record.uri?eid=2-s2.0-85034652979&amp;doi=10.1145%2f3125571.3125601&amp;partnerID=40&amp;md5=3ff1c489b6ab12147430aed7366bfd9b" TargetMode="External"/><Relationship Id="rId108" Type="http://schemas.openxmlformats.org/officeDocument/2006/relationships/hyperlink" Target="https://www.scopus.com/inward/record.uri?eid=2-s2.0-84907816451&amp;doi=10.1145%2f2639108.2641754&amp;partnerID=40&amp;md5=ba016969bc08d719557906c0569f767d" TargetMode="External"/><Relationship Id="rId315" Type="http://schemas.openxmlformats.org/officeDocument/2006/relationships/hyperlink" Target="https://www.scopus.com/inward/record.uri?eid=2-s2.0-85103879105&amp;doi=10.1145%2f3448139.3448148&amp;partnerID=40&amp;md5=57dec735a8185de33e62963c4705a180" TargetMode="External"/><Relationship Id="rId357" Type="http://schemas.openxmlformats.org/officeDocument/2006/relationships/hyperlink" Target="https://www.scopus.com/inward/record.uri?eid=2-s2.0-85100470922&amp;doi=10.1109%2fiCareTech49914.2020.00022&amp;partnerID=40&amp;md5=600793c342d06edc130dbd3b5934199f" TargetMode="External"/><Relationship Id="rId54" Type="http://schemas.openxmlformats.org/officeDocument/2006/relationships/hyperlink" Target="https://www.scopus.com/inward/record.uri?eid=2-s2.0-84982854021&amp;doi=10.1109%2fJSTSP.2016.2552140&amp;partnerID=40&amp;md5=ea11d1bc1110a2c5e8b0cfa9fa1170be" TargetMode="External"/><Relationship Id="rId96" Type="http://schemas.openxmlformats.org/officeDocument/2006/relationships/hyperlink" Target="https://www.scopus.com/inward/record.uri?eid=2-s2.0-84963645982&amp;doi=10.1109%2fDICTA.2015.7371227&amp;partnerID=40&amp;md5=b39f56f87bd7bbcc23675376a1c5005c" TargetMode="External"/><Relationship Id="rId161" Type="http://schemas.openxmlformats.org/officeDocument/2006/relationships/hyperlink" Target="https://www.scopus.com/inward/record.uri?eid=2-s2.0-84939864035&amp;doi=10.1093%2facprof%3aoso%2f9780195084627.003.0013&amp;partnerID=40&amp;md5=02bb8c6880c42c5183a577debe957ec2" TargetMode="External"/><Relationship Id="rId217" Type="http://schemas.openxmlformats.org/officeDocument/2006/relationships/hyperlink" Target="https://www.scopus.com/inward/record.uri?eid=2-s2.0-36849025107&amp;doi=10.1145%2f1272582.1272618&amp;partnerID=40&amp;md5=c45e7dc8be52e0d100a069d75c758cd0" TargetMode="External"/><Relationship Id="rId399" Type="http://schemas.openxmlformats.org/officeDocument/2006/relationships/hyperlink" Target="https://www.scopus.com/inward/record.uri?eid=2-s2.0-85078437204&amp;doi=10.1007%2f978-3-030-35510-4_8&amp;partnerID=40&amp;md5=7d5822500a9ca7c83cb2e805992b2185" TargetMode="External"/><Relationship Id="rId259" Type="http://schemas.openxmlformats.org/officeDocument/2006/relationships/hyperlink" Target="https://www.scopus.com/inward/record.uri?eid=2-s2.0-0031104632&amp;doi=10.1007%2fBF02534145&amp;partnerID=40&amp;md5=0ccce9552756cef3683d1ef5eceb1e56" TargetMode="External"/><Relationship Id="rId424" Type="http://schemas.openxmlformats.org/officeDocument/2006/relationships/hyperlink" Target="https://www.scopus.com/inward/record.uri?eid=2-s2.0-85074320936&amp;doi=10.1145%2f3355402.3355411&amp;partnerID=40&amp;md5=4ac82cbaef5ee405575d2c64b0726d4d" TargetMode="External"/><Relationship Id="rId466" Type="http://schemas.openxmlformats.org/officeDocument/2006/relationships/hyperlink" Target="https://www.scopus.com/inward/record.uri?eid=2-s2.0-85061330490&amp;doi=10.1145%2f3279720.3279722&amp;partnerID=40&amp;md5=9a75567cb4c4fdef572b3d047c69f755" TargetMode="External"/><Relationship Id="rId23" Type="http://schemas.openxmlformats.org/officeDocument/2006/relationships/hyperlink" Target="https://www.scopus.com/inward/record.uri?eid=2-s2.0-85016422628&amp;doi=10.1145%2f3029798.3034823&amp;partnerID=40&amp;md5=bd3d2e47afb4850623f9a16d9b0b12bd" TargetMode="External"/><Relationship Id="rId119" Type="http://schemas.openxmlformats.org/officeDocument/2006/relationships/hyperlink" Target="https://www.scopus.com/inward/record.uri?eid=2-s2.0-84905841703&amp;doi=10.1145%2f2632320.2632344&amp;partnerID=40&amp;md5=47d5343af8738189102fbb2f74278ff6" TargetMode="External"/><Relationship Id="rId270" Type="http://schemas.openxmlformats.org/officeDocument/2006/relationships/hyperlink" Target="https://www.scopus.com/inward/record.uri?eid=2-s2.0-0026085614&amp;doi=10.1016%2f0010-4825%2891%2990034-7&amp;partnerID=40&amp;md5=1a6cb01d7e28cc026e766614c35ab729" TargetMode="External"/><Relationship Id="rId326" Type="http://schemas.openxmlformats.org/officeDocument/2006/relationships/hyperlink" Target="https://www.scopus.com/inward/record.uri?eid=2-s2.0-85122098575&amp;doi=10.22967%2fHCIS.2021.11.022&amp;partnerID=40&amp;md5=237b9af4f0519e62cfe4a9c03a13d207" TargetMode="External"/><Relationship Id="rId65" Type="http://schemas.openxmlformats.org/officeDocument/2006/relationships/hyperlink" Target="https://www.scopus.com/inward/record.uri?eid=2-s2.0-85070596652&amp;partnerID=40&amp;md5=ca704e9b6715a9931134cd4d838a569c" TargetMode="External"/><Relationship Id="rId130" Type="http://schemas.openxmlformats.org/officeDocument/2006/relationships/hyperlink" Target="https://www.scopus.com/inward/record.uri?eid=2-s2.0-84897506168&amp;doi=10.1117%2f12.2040493&amp;partnerID=40&amp;md5=738aa70a4e6bf448a6b508465fb05f9e" TargetMode="External"/><Relationship Id="rId368" Type="http://schemas.openxmlformats.org/officeDocument/2006/relationships/hyperlink" Target="https://www.scopus.com/inward/record.uri?eid=2-s2.0-85077082981&amp;doi=10.1007%2fs11042-019-08327-0&amp;partnerID=40&amp;md5=7f571bc559675d9e67dc1ecf7bb55967" TargetMode="External"/><Relationship Id="rId172" Type="http://schemas.openxmlformats.org/officeDocument/2006/relationships/hyperlink" Target="https://www.scopus.com/inward/record.uri?eid=2-s2.0-80052396459&amp;doi=10.1109%2fICPC.2011.40&amp;partnerID=40&amp;md5=0ca6ac0bbd75f7262de5eaf54396f92b" TargetMode="External"/><Relationship Id="rId228" Type="http://schemas.openxmlformats.org/officeDocument/2006/relationships/hyperlink" Target="https://www.scopus.com/inward/record.uri?eid=2-s2.0-78649901133&amp;doi=10.1109%2fICIP.2006.312673&amp;partnerID=40&amp;md5=5a62197a5901675517303dfc47daea8a" TargetMode="External"/><Relationship Id="rId435" Type="http://schemas.openxmlformats.org/officeDocument/2006/relationships/hyperlink" Target="https://www.scopus.com/inward/record.uri?eid=2-s2.0-85069168905&amp;doi=10.1145%2f3307334.3326097&amp;partnerID=40&amp;md5=7afdeb4bcd3ab2eafe37591836d64faa" TargetMode="External"/><Relationship Id="rId477" Type="http://schemas.openxmlformats.org/officeDocument/2006/relationships/hyperlink" Target="https://www.scopus.com/inward/record.uri?eid=2-s2.0-85051473466&amp;doi=10.1145%2f3213586.3225234&amp;partnerID=40&amp;md5=a7f2c83841cfb162b2316d22f4be22a1" TargetMode="External"/><Relationship Id="rId281" Type="http://schemas.openxmlformats.org/officeDocument/2006/relationships/hyperlink" Target="https://www.scopus.com/inward/record.uri?eid=2-s2.0-85130563737&amp;doi=10.1145%2f3491102.3517651&amp;partnerID=40&amp;md5=8be42269d802a823576db9203666db57" TargetMode="External"/><Relationship Id="rId337" Type="http://schemas.openxmlformats.org/officeDocument/2006/relationships/hyperlink" Target="https://www.scopus.com/inward/record.uri?eid=2-s2.0-85099121969&amp;doi=10.26583%2fSV.12.5.11&amp;partnerID=40&amp;md5=672ca60668b828aa8f5379c98bcb2a64" TargetMode="External"/><Relationship Id="rId502" Type="http://schemas.openxmlformats.org/officeDocument/2006/relationships/hyperlink" Target="https://www.scopus.com/inward/record.uri?eid=2-s2.0-85051538536&amp;doi=10.1111%2fcgf.13354&amp;partnerID=40&amp;md5=4411d118170f64d245290108ce960515" TargetMode="External"/><Relationship Id="rId34" Type="http://schemas.openxmlformats.org/officeDocument/2006/relationships/hyperlink" Target="https://www.scopus.com/inward/record.uri?eid=2-s2.0-85021897295&amp;doi=10.1007%2f978-3-319-60438-1_5&amp;partnerID=40&amp;md5=bb066b5d5e9cf7fa119b56c184dc1ec5" TargetMode="External"/><Relationship Id="rId76" Type="http://schemas.openxmlformats.org/officeDocument/2006/relationships/hyperlink" Target="https://www.scopus.com/inward/record.uri?eid=2-s2.0-84937812886&amp;doi=10.1016%2fj.neucom.2015.05.075&amp;partnerID=40&amp;md5=baefc4fa716f86476708d8bee64265c8" TargetMode="External"/><Relationship Id="rId141" Type="http://schemas.openxmlformats.org/officeDocument/2006/relationships/hyperlink" Target="https://www.scopus.com/inward/record.uri?eid=2-s2.0-84883427270&amp;doi=10.1007%2f978-3-642-38812-5_12&amp;partnerID=40&amp;md5=b21b116951f9224f5e821bf7ccdf5e0d" TargetMode="External"/><Relationship Id="rId379" Type="http://schemas.openxmlformats.org/officeDocument/2006/relationships/hyperlink" Target="https://www.scopus.com/inward/record.uri?eid=2-s2.0-85085737149&amp;doi=10.1145%2f3379156.3391980&amp;partnerID=40&amp;md5=50481255f513d753b63289d7e20a0ba7" TargetMode="External"/><Relationship Id="rId7" Type="http://schemas.openxmlformats.org/officeDocument/2006/relationships/hyperlink" Target="https://www.scopus.com/inward/record.uri?eid=2-s2.0-85054258537&amp;doi=10.1145%2f3137065.3137077&amp;partnerID=40&amp;md5=8889455270da6cce304e78da54e51f7a" TargetMode="External"/><Relationship Id="rId183" Type="http://schemas.openxmlformats.org/officeDocument/2006/relationships/hyperlink" Target="https://www.scopus.com/inward/record.uri?eid=2-s2.0-80052376589&amp;doi=10.1068%2fi0392&amp;partnerID=40&amp;md5=bcfd81acf20243567c5d629fb02fc921" TargetMode="External"/><Relationship Id="rId239" Type="http://schemas.openxmlformats.org/officeDocument/2006/relationships/hyperlink" Target="https://www.scopus.com/inward/record.uri?eid=2-s2.0-11144314229&amp;partnerID=40&amp;md5=0999cbdde8a9d690df1b2743c03fe62c" TargetMode="External"/><Relationship Id="rId390" Type="http://schemas.openxmlformats.org/officeDocument/2006/relationships/hyperlink" Target="https://www.scopus.com/inward/record.uri?eid=2-s2.0-85099304373&amp;doi=10.18608%2fJLA.2020.73.7&amp;partnerID=40&amp;md5=dd6258ec58bf8d740e94317f12f02f7d" TargetMode="External"/><Relationship Id="rId404" Type="http://schemas.openxmlformats.org/officeDocument/2006/relationships/hyperlink" Target="https://www.scopus.com/inward/record.uri?eid=2-s2.0-85078703689&amp;doi=10.1109%2fDICTA47822.2019.8945893&amp;partnerID=40&amp;md5=e71552b549da28588e2f033d49c06105" TargetMode="External"/><Relationship Id="rId446" Type="http://schemas.openxmlformats.org/officeDocument/2006/relationships/hyperlink" Target="https://www.scopus.com/inward/record.uri?eid=2-s2.0-85072338296&amp;doi=10.1109%2fICPC.2019.00016&amp;partnerID=40&amp;md5=8ceba3713fcedb2f2a1e7224bfd95815" TargetMode="External"/><Relationship Id="rId250" Type="http://schemas.openxmlformats.org/officeDocument/2006/relationships/hyperlink" Target="https://www.scopus.com/inward/record.uri?eid=2-s2.0-0036755231&amp;doi=10.1016%2fS0893-6080%2802%2900065-5&amp;partnerID=40&amp;md5=bccf514849d6e22c33ccf476a19b77bd" TargetMode="External"/><Relationship Id="rId292" Type="http://schemas.openxmlformats.org/officeDocument/2006/relationships/hyperlink" Target="https://www.scopus.com/inward/record.uri?eid=2-s2.0-85117389625&amp;doi=10.1111%2fcogs.13042&amp;partnerID=40&amp;md5=512e3fced21fb8527cd1e6cd77463fd2" TargetMode="External"/><Relationship Id="rId306" Type="http://schemas.openxmlformats.org/officeDocument/2006/relationships/hyperlink" Target="https://www.scopus.com/inward/record.uri?eid=2-s2.0-85107537850&amp;doi=10.1145%2f3448018.3458617&amp;partnerID=40&amp;md5=d8ff193faf00e3d235942b9d910bc081" TargetMode="External"/><Relationship Id="rId488" Type="http://schemas.openxmlformats.org/officeDocument/2006/relationships/hyperlink" Target="https://www.scopus.com/inward/record.uri?eid=2-s2.0-85049670535&amp;doi=10.1145%2f3204493.3207421&amp;partnerID=40&amp;md5=684fae1bbfe318a63d1ab04b4468731a" TargetMode="External"/><Relationship Id="rId45" Type="http://schemas.openxmlformats.org/officeDocument/2006/relationships/hyperlink" Target="https://www.scopus.com/inward/record.uri?eid=2-s2.0-85014721905&amp;doi=10.1145%2f3001773.3014352&amp;partnerID=40&amp;md5=b5430befc984598b91742a609c4a565e" TargetMode="External"/><Relationship Id="rId87" Type="http://schemas.openxmlformats.org/officeDocument/2006/relationships/hyperlink" Target="https://www.scopus.com/inward/record.uri?eid=2-s2.0-84961303029&amp;doi=10.1109%2fICPC.2015.36&amp;partnerID=40&amp;md5=d52c89efe154936bc9323f4a42a9542c" TargetMode="External"/><Relationship Id="rId110" Type="http://schemas.openxmlformats.org/officeDocument/2006/relationships/hyperlink" Target="https://www.scopus.com/inward/record.uri?eid=2-s2.0-84898831294&amp;doi=10.1016%2fj.scico.2014.02.019&amp;partnerID=40&amp;md5=3ef611b5028cddc60ef49597aa5167e9" TargetMode="External"/><Relationship Id="rId348" Type="http://schemas.openxmlformats.org/officeDocument/2006/relationships/hyperlink" Target="https://www.scopus.com/inward/record.uri?eid=2-s2.0-85097143085&amp;doi=10.1145%2f3425329.3425350&amp;partnerID=40&amp;md5=d9f7aa7eee1c73993067be6b1e23a024" TargetMode="External"/><Relationship Id="rId513" Type="http://schemas.openxmlformats.org/officeDocument/2006/relationships/hyperlink" Target="https://www.scopus.com/inward/record.uri?eid=2-s2.0-85051652360&amp;doi=10.1145%2f3196321.3196347&amp;partnerID=40&amp;md5=2238e68c6caf45e1ce7918115d101ade" TargetMode="External"/><Relationship Id="rId152" Type="http://schemas.openxmlformats.org/officeDocument/2006/relationships/hyperlink" Target="https://www.scopus.com/inward/record.uri?eid=2-s2.0-84873206471&amp;doi=10.1109%2fICSM.2012.6405271&amp;partnerID=40&amp;md5=0f74040cda01677b960aec58940fb07e" TargetMode="External"/><Relationship Id="rId194" Type="http://schemas.openxmlformats.org/officeDocument/2006/relationships/hyperlink" Target="https://www.scopus.com/inward/record.uri?eid=2-s2.0-77952407124&amp;doi=10.1145%2f1743666.1743686&amp;partnerID=40&amp;md5=13bca9fe281233c204cedf6a03a109ef" TargetMode="External"/><Relationship Id="rId208" Type="http://schemas.openxmlformats.org/officeDocument/2006/relationships/hyperlink" Target="https://www.scopus.com/inward/record.uri?eid=2-s2.0-59049103042&amp;doi=10.1016%2fj.chb.2008.12.021&amp;partnerID=40&amp;md5=372c85e7954d8fe3e4a1d8e37e669ea0" TargetMode="External"/><Relationship Id="rId415" Type="http://schemas.openxmlformats.org/officeDocument/2006/relationships/hyperlink" Target="https://www.scopus.com/inward/record.uri?eid=2-s2.0-85073604739&amp;doi=10.1145%2f3360905&amp;partnerID=40&amp;md5=7e26973488a1fbf3829c9ccb64d0f768" TargetMode="External"/><Relationship Id="rId457" Type="http://schemas.openxmlformats.org/officeDocument/2006/relationships/hyperlink" Target="https://www.scopus.com/inward/record.uri?eid=2-s2.0-85070397062&amp;doi=10.1287%2fijoc.2018.0859&amp;partnerID=40&amp;md5=c27bd1cb40a9aa8142b3bd7ff496a2c9" TargetMode="External"/><Relationship Id="rId261" Type="http://schemas.openxmlformats.org/officeDocument/2006/relationships/hyperlink" Target="https://www.scopus.com/inward/record.uri?eid=2-s2.0-0029450710&amp;doi=10.1068%2fp241265&amp;partnerID=40&amp;md5=d7679264c829092fafd35c2f3da9fd20" TargetMode="External"/><Relationship Id="rId499" Type="http://schemas.openxmlformats.org/officeDocument/2006/relationships/hyperlink" Target="https://www.scopus.com/inward/record.uri?eid=2-s2.0-85057390000&amp;doi=10.3233%2f978-1-61499-902-7-253&amp;partnerID=40&amp;md5=28e817fa07cee8000f86ce1a0c9ece5a" TargetMode="External"/><Relationship Id="rId14" Type="http://schemas.openxmlformats.org/officeDocument/2006/relationships/hyperlink" Target="https://www.scopus.com/inward/record.uri?eid=2-s2.0-85034420827&amp;doi=10.1109%2fQRS-C.2017.102&amp;partnerID=40&amp;md5=cf63c88bc1481e500bc95b700244dac3" TargetMode="External"/><Relationship Id="rId56" Type="http://schemas.openxmlformats.org/officeDocument/2006/relationships/hyperlink" Target="https://www.scopus.com/inward/record.uri?eid=2-s2.0-84979688614&amp;doi=10.1109%2fPIC.2015.7489799&amp;partnerID=40&amp;md5=f2711514280d148256a35dc7f7a2dad5" TargetMode="External"/><Relationship Id="rId317" Type="http://schemas.openxmlformats.org/officeDocument/2006/relationships/hyperlink" Target="https://www.scopus.com/inward/record.uri?eid=2-s2.0-85104613035&amp;doi=10.1109%2fLifeTech52111.2021.9391940&amp;partnerID=40&amp;md5=5373095adaf014fe14e4c92c7024cbd2" TargetMode="External"/><Relationship Id="rId359" Type="http://schemas.openxmlformats.org/officeDocument/2006/relationships/hyperlink" Target="https://www.scopus.com/inward/record.uri?eid=2-s2.0-85093103306&amp;doi=10.1109%2fICCSE49874.2020.9201882&amp;partnerID=40&amp;md5=8fab30b77501c4cbc47bf7980bb57c9e" TargetMode="External"/><Relationship Id="rId98" Type="http://schemas.openxmlformats.org/officeDocument/2006/relationships/hyperlink" Target="https://www.scopus.com/inward/record.uri?eid=2-s2.0-84947231251&amp;doi=10.1007%2f978-3-319-20816-9_77&amp;partnerID=40&amp;md5=c53d96a818c8b23d5a6477b114a4a5f9" TargetMode="External"/><Relationship Id="rId121" Type="http://schemas.openxmlformats.org/officeDocument/2006/relationships/hyperlink" Target="https://www.scopus.com/inward/record.uri?eid=2-s2.0-84900562892&amp;doi=10.1145%2f2559206.2580929&amp;partnerID=40&amp;md5=12bf17a108f134eb34335f2f6f758c27" TargetMode="External"/><Relationship Id="rId163" Type="http://schemas.openxmlformats.org/officeDocument/2006/relationships/hyperlink" Target="https://www.scopus.com/inward/record.uri?eid=2-s2.0-84856245397&amp;doi=10.1109%2fTSMCB.2011.2162234&amp;partnerID=40&amp;md5=d2d6163b5b0573ddeee569062a34b621" TargetMode="External"/><Relationship Id="rId219" Type="http://schemas.openxmlformats.org/officeDocument/2006/relationships/hyperlink" Target="https://www.scopus.com/inward/record.uri?eid=2-s2.0-48349121175&amp;doi=10.1109%2fICAT.2007.21&amp;partnerID=40&amp;md5=9d6b2cc4e4e0f0dab15f598b89067721" TargetMode="External"/><Relationship Id="rId370" Type="http://schemas.openxmlformats.org/officeDocument/2006/relationships/hyperlink" Target="https://www.scopus.com/inward/record.uri?eid=2-s2.0-85091307989&amp;doi=10.1145%2f3313831.3376544&amp;partnerID=40&amp;md5=c9a2b1338ac6fa198aa409fefa06c1ce" TargetMode="External"/><Relationship Id="rId426" Type="http://schemas.openxmlformats.org/officeDocument/2006/relationships/hyperlink" Target="https://www.scopus.com/inward/record.uri?eid=2-s2.0-85069520523&amp;doi=10.1145%2f3314111.3319834&amp;partnerID=40&amp;md5=8fbf20f4ad3ca1b08c87a986c6bad2c8" TargetMode="External"/><Relationship Id="rId230" Type="http://schemas.openxmlformats.org/officeDocument/2006/relationships/hyperlink" Target="https://www.scopus.com/inward/record.uri?eid=2-s2.0-34047126385&amp;doi=10.1109%2fIEMBS.2006.260280&amp;partnerID=40&amp;md5=ae27507431a163c6f17940c3ff4ab221" TargetMode="External"/><Relationship Id="rId468" Type="http://schemas.openxmlformats.org/officeDocument/2006/relationships/hyperlink" Target="https://www.scopus.com/inward/record.uri?eid=2-s2.0-85058298293&amp;doi=10.1145%2f3236024.3275426&amp;partnerID=40&amp;md5=fa616254e351ae436282b82d5d484656" TargetMode="External"/><Relationship Id="rId25" Type="http://schemas.openxmlformats.org/officeDocument/2006/relationships/hyperlink" Target="https://www.scopus.com/inward/record.uri?eid=2-s2.0-85053883903&amp;partnerID=40&amp;md5=594858a11abae7b2dafce67fa9eb92b3" TargetMode="External"/><Relationship Id="rId67" Type="http://schemas.openxmlformats.org/officeDocument/2006/relationships/hyperlink" Target="https://www.scopus.com/inward/record.uri?eid=2-s2.0-85016836741&amp;doi=10.1109%2fROBIO.2016.7866370&amp;partnerID=40&amp;md5=55e01c55f15e1c19a1e4ee101c0692ee" TargetMode="External"/><Relationship Id="rId272" Type="http://schemas.openxmlformats.org/officeDocument/2006/relationships/hyperlink" Target="https://www.scopus.com/inward/record.uri?eid=2-s2.0-0025567498&amp;partnerID=40&amp;md5=255b2680b3fe7beb864b4da368302a50" TargetMode="External"/><Relationship Id="rId328" Type="http://schemas.openxmlformats.org/officeDocument/2006/relationships/hyperlink" Target="https://www.scopus.com/inward/record.uri?eid=2-s2.0-85116481546&amp;doi=10.1080%2f01691864.2021.1982405&amp;partnerID=40&amp;md5=d11bdf3299308f39944c7541758e9567" TargetMode="External"/><Relationship Id="rId132" Type="http://schemas.openxmlformats.org/officeDocument/2006/relationships/hyperlink" Target="https://www.scopus.com/inward/record.uri?eid=2-s2.0-84890886530&amp;doi=10.1109%2fISSCS.2013.6651198&amp;partnerID=40&amp;md5=634ba2e7c4b52705a416ca70c2e2804d" TargetMode="External"/><Relationship Id="rId174" Type="http://schemas.openxmlformats.org/officeDocument/2006/relationships/hyperlink" Target="https://www.scopus.com/inward/record.uri?eid=2-s2.0-79960285373&amp;partnerID=40&amp;md5=a45d14d282a8b8b56c1eecc3537f20ef" TargetMode="External"/><Relationship Id="rId381" Type="http://schemas.openxmlformats.org/officeDocument/2006/relationships/hyperlink" Target="https://www.scopus.com/inward/record.uri?eid=2-s2.0-85085730900&amp;doi=10.1145%2f3379156.3391978&amp;partnerID=40&amp;md5=8e4118bb0a6220d0954770375e59ebac" TargetMode="External"/><Relationship Id="rId241" Type="http://schemas.openxmlformats.org/officeDocument/2006/relationships/hyperlink" Target="https://www.scopus.com/inward/record.uri?eid=2-s2.0-7544223710&amp;doi=10.1016%2fj.cag.2004.08.006&amp;partnerID=40&amp;md5=e78f5f96f2713acd4ad364be5f711aa2" TargetMode="External"/><Relationship Id="rId437" Type="http://schemas.openxmlformats.org/officeDocument/2006/relationships/hyperlink" Target="https://www.scopus.com/inward/record.uri?eid=2-s2.0-85060959778&amp;doi=10.1016%2fj.chb.2019.01.036&amp;partnerID=40&amp;md5=f37824ff83b6e3eefa557527dd836858" TargetMode="External"/><Relationship Id="rId479" Type="http://schemas.openxmlformats.org/officeDocument/2006/relationships/hyperlink" Target="https://www.scopus.com/inward/record.uri?eid=2-s2.0-85055312519&amp;doi=10.1145%2f3212721.3212811&amp;partnerID=40&amp;md5=ac65529b101fd4eb6ce47cfa75a81627" TargetMode="External"/><Relationship Id="rId36" Type="http://schemas.openxmlformats.org/officeDocument/2006/relationships/hyperlink" Target="https://www.scopus.com/inward/record.uri?eid=2-s2.0-85012973994&amp;doi=10.3389%2ffnbot.2017.00002&amp;partnerID=40&amp;md5=86bc31a6d87fea16ad162e0a0b493775" TargetMode="External"/><Relationship Id="rId283" Type="http://schemas.openxmlformats.org/officeDocument/2006/relationships/hyperlink" Target="https://www.scopus.com/inward/record.uri?eid=2-s2.0-85122085654&amp;doi=10.1109%2fLRA.2021.3137545&amp;partnerID=40&amp;md5=15ac4c4b43db77a00c3dbb21774c19f9" TargetMode="External"/><Relationship Id="rId339" Type="http://schemas.openxmlformats.org/officeDocument/2006/relationships/hyperlink" Target="https://www.scopus.com/inward/record.uri?eid=2-s2.0-85100945995&amp;partnerID=40&amp;md5=eb461fc88f3277273a90880d034add81" TargetMode="External"/><Relationship Id="rId490" Type="http://schemas.openxmlformats.org/officeDocument/2006/relationships/hyperlink" Target="https://www.scopus.com/inward/record.uri?eid=2-s2.0-85049667331&amp;doi=10.1145%2f3183440.3183442&amp;partnerID=40&amp;md5=a9ec8bdeaf82dc4c84da3d8bc052de30" TargetMode="External"/><Relationship Id="rId504" Type="http://schemas.openxmlformats.org/officeDocument/2006/relationships/hyperlink" Target="https://www.scopus.com/inward/record.uri?eid=2-s2.0-85050340410&amp;doi=10.1007%2f978-3-319-95270-3_37&amp;partnerID=40&amp;md5=614d566d01a92ff9aab87a444329fa15" TargetMode="External"/><Relationship Id="rId78" Type="http://schemas.openxmlformats.org/officeDocument/2006/relationships/hyperlink" Target="https://www.scopus.com/inward/record.uri?eid=2-s2.0-84943740038&amp;doi=10.1109%2fTVCG.2015.2459852&amp;partnerID=40&amp;md5=892036874f6424bc207346b9fc43dbd0" TargetMode="External"/><Relationship Id="rId101" Type="http://schemas.openxmlformats.org/officeDocument/2006/relationships/hyperlink" Target="https://www.scopus.com/inward/record.uri?eid=2-s2.0-84944446988&amp;doi=10.1007%2f978-3-319-19857-6_55&amp;partnerID=40&amp;md5=837f7315945bf774fd7914336b31db8e" TargetMode="External"/><Relationship Id="rId143" Type="http://schemas.openxmlformats.org/officeDocument/2006/relationships/hyperlink" Target="https://www.scopus.com/inward/record.uri?eid=2-s2.0-84875892345&amp;doi=10.1016%2fj.neunet.2012.09.015&amp;partnerID=40&amp;md5=3286c1ea62fb5e825cbcd95be476c392" TargetMode="External"/><Relationship Id="rId185" Type="http://schemas.openxmlformats.org/officeDocument/2006/relationships/hyperlink" Target="https://www.scopus.com/inward/record.uri?eid=2-s2.0-79952923590&amp;doi=10.1109%2fROBIO.2010.5723365&amp;partnerID=40&amp;md5=dc5be95eef2ec53a63a2ef899fdac264" TargetMode="External"/><Relationship Id="rId350" Type="http://schemas.openxmlformats.org/officeDocument/2006/relationships/hyperlink" Target="https://www.scopus.com/inward/record.uri?eid=2-s2.0-85090496518&amp;doi=10.1145%2f3384217.3384227&amp;partnerID=40&amp;md5=470c19af26dbed520c263ef90ad5bca6" TargetMode="External"/><Relationship Id="rId406" Type="http://schemas.openxmlformats.org/officeDocument/2006/relationships/hyperlink" Target="https://www.scopus.com/inward/record.uri?eid=2-s2.0-85077689993&amp;partnerID=40&amp;md5=517707fcdbead6f6ad63b7d655255cf9" TargetMode="External"/><Relationship Id="rId9" Type="http://schemas.openxmlformats.org/officeDocument/2006/relationships/hyperlink" Target="https://www.scopus.com/inward/record.uri?eid=2-s2.0-85041520354&amp;doi=10.1145%2f3135932.3135952&amp;partnerID=40&amp;md5=6b710d69e3b928eb4efc81a5789e6844" TargetMode="External"/><Relationship Id="rId210" Type="http://schemas.openxmlformats.org/officeDocument/2006/relationships/hyperlink" Target="https://www.scopus.com/inward/record.uri?eid=2-s2.0-84869982584&amp;doi=10.1109%2fARSO.2008.4653580&amp;partnerID=40&amp;md5=9486a9d585eb33c77d6224d237bf6bef" TargetMode="External"/><Relationship Id="rId392" Type="http://schemas.openxmlformats.org/officeDocument/2006/relationships/hyperlink" Target="https://www.scopus.com/inward/record.uri?eid=2-s2.0-85092709176&amp;doi=10.1117%2f12.2554951&amp;partnerID=40&amp;md5=40c46f7b88f1b95fd4b28c131d2da8eb" TargetMode="External"/><Relationship Id="rId448" Type="http://schemas.openxmlformats.org/officeDocument/2006/relationships/hyperlink" Target="https://www.scopus.com/inward/record.uri?eid=2-s2.0-85069506905&amp;doi=10.1109%2fEMIP.2019.00011&amp;partnerID=40&amp;md5=70dbf13a0b7efa8916d9d3ba54c6cba1" TargetMode="External"/><Relationship Id="rId252" Type="http://schemas.openxmlformats.org/officeDocument/2006/relationships/hyperlink" Target="https://www.scopus.com/inward/record.uri?eid=2-s2.0-0036453606&amp;partnerID=40&amp;md5=8ce7d4dd2271c38d38188e10c802bf75" TargetMode="External"/><Relationship Id="rId294" Type="http://schemas.openxmlformats.org/officeDocument/2006/relationships/hyperlink" Target="https://www.scopus.com/inward/record.uri?eid=2-s2.0-85115984916&amp;doi=10.1145%2f3460418.3479351&amp;partnerID=40&amp;md5=94f23a2fc50ca2a93eeef6f2e0303141" TargetMode="External"/><Relationship Id="rId308" Type="http://schemas.openxmlformats.org/officeDocument/2006/relationships/hyperlink" Target="https://www.scopus.com/inward/record.uri?eid=2-s2.0-85115728537&amp;doi=10.1109%2fICSE-Companion52605.2021.00038&amp;partnerID=40&amp;md5=a296630ed13d132d7f3dee20e3978cd5" TargetMode="External"/><Relationship Id="rId47" Type="http://schemas.openxmlformats.org/officeDocument/2006/relationships/hyperlink" Target="https://www.scopus.com/inward/record.uri?eid=2-s2.0-84997530218&amp;doi=10.1145%2f2984043.2998543&amp;partnerID=40&amp;md5=2023dc6dce7a54618fad763640fa774b" TargetMode="External"/><Relationship Id="rId89" Type="http://schemas.openxmlformats.org/officeDocument/2006/relationships/hyperlink" Target="https://www.scopus.com/inward/record.uri?eid=2-s2.0-84945429994&amp;doi=10.1177%2f0301006615594944&amp;partnerID=40&amp;md5=eaeced58558a95ac383478906adbd71e" TargetMode="External"/><Relationship Id="rId112" Type="http://schemas.openxmlformats.org/officeDocument/2006/relationships/hyperlink" Target="https://www.scopus.com/inward/record.uri?eid=2-s2.0-84946685478&amp;doi=10.1109%2fSIIE.2014.7017704&amp;partnerID=40&amp;md5=73d23a249d4b67654679aa2c711dda8e" TargetMode="External"/><Relationship Id="rId154" Type="http://schemas.openxmlformats.org/officeDocument/2006/relationships/hyperlink" Target="https://www.scopus.com/inward/record.uri?eid=2-s2.0-84867423910&amp;doi=10.1109%2fBioRob.2012.6290729&amp;partnerID=40&amp;md5=78739097420e268590276cd39164beed" TargetMode="External"/><Relationship Id="rId361" Type="http://schemas.openxmlformats.org/officeDocument/2006/relationships/hyperlink" Target="https://www.scopus.com/inward/record.uri?eid=2-s2.0-85090156508&amp;doi=10.1145%2f3397271.3401059&amp;partnerID=40&amp;md5=9d814f7b9e45392acd90093a96f37c7f" TargetMode="External"/><Relationship Id="rId196" Type="http://schemas.openxmlformats.org/officeDocument/2006/relationships/hyperlink" Target="https://www.scopus.com/inward/record.uri?eid=2-s2.0-85037853763&amp;doi=10.1007%2f978-3-642-17319-6_2&amp;partnerID=40&amp;md5=d85e4162fcd669fcc5553a6d555d1fb9" TargetMode="External"/><Relationship Id="rId417" Type="http://schemas.openxmlformats.org/officeDocument/2006/relationships/hyperlink" Target="https://www.scopus.com/inward/record.uri?eid=2-s2.0-85081626788&amp;doi=10.1109%2fIC-AIAI48757.2019.00025&amp;partnerID=40&amp;md5=2fc273be145472e8fcd4c91a5f24c805" TargetMode="External"/><Relationship Id="rId459" Type="http://schemas.openxmlformats.org/officeDocument/2006/relationships/hyperlink" Target="https://www.scopus.com/inward/record.uri?eid=2-s2.0-85068053967&amp;partnerID=40&amp;md5=40e9d8c4412ac9c9c2daab72c2496f1f" TargetMode="External"/><Relationship Id="rId16" Type="http://schemas.openxmlformats.org/officeDocument/2006/relationships/hyperlink" Target="https://www.scopus.com/inward/record.uri?eid=2-s2.0-85027714489&amp;doi=10.1109%2fICSE.2017.59&amp;partnerID=40&amp;md5=ce1006065ea980d00ecfa2ef08dc6e54" TargetMode="External"/><Relationship Id="rId221" Type="http://schemas.openxmlformats.org/officeDocument/2006/relationships/hyperlink" Target="https://www.scopus.com/inward/record.uri?eid=2-s2.0-36248942132&amp;doi=10.1155%2f2007%2f65184&amp;partnerID=40&amp;md5=baf216a358756d5345ff3d1cbdec25ae" TargetMode="External"/><Relationship Id="rId263" Type="http://schemas.openxmlformats.org/officeDocument/2006/relationships/hyperlink" Target="https://www.scopus.com/inward/record.uri?eid=2-s2.0-2342491096&amp;doi=10.1016%2fB978-0-444-81808-9.50019-6&amp;partnerID=40&amp;md5=58d424c89d6982b1c0171b9f6feeb066" TargetMode="External"/><Relationship Id="rId319" Type="http://schemas.openxmlformats.org/officeDocument/2006/relationships/hyperlink" Target="https://www.scopus.com/inward/record.uri?eid=2-s2.0-85105516633&amp;doi=10.1145%2f3452383.3452404&amp;partnerID=40&amp;md5=2714ad3b9094ae8ef435964b382b88ad" TargetMode="External"/><Relationship Id="rId470" Type="http://schemas.openxmlformats.org/officeDocument/2006/relationships/hyperlink" Target="https://www.scopus.com/inward/record.uri?eid=2-s2.0-85060446477&amp;doi=10.1109%2fFUZZ-IEEE.2018.8491594&amp;partnerID=40&amp;md5=6d2379ac732359ae74e96f662be3b2e7" TargetMode="External"/><Relationship Id="rId58" Type="http://schemas.openxmlformats.org/officeDocument/2006/relationships/hyperlink" Target="https://www.scopus.com/inward/record.uri?eid=2-s2.0-84977620010&amp;doi=10.1109%2fWACV.2016.7477712&amp;partnerID=40&amp;md5=ce9584ba5705373eb3255bbbacdd6abb" TargetMode="External"/><Relationship Id="rId123" Type="http://schemas.openxmlformats.org/officeDocument/2006/relationships/hyperlink" Target="https://www.scopus.com/inward/record.uri?eid=2-s2.0-84900549207&amp;doi=10.1145%2f2559206.2581217&amp;partnerID=40&amp;md5=769ca61d49690c5e2f4c5b1412556fa8" TargetMode="External"/><Relationship Id="rId330" Type="http://schemas.openxmlformats.org/officeDocument/2006/relationships/hyperlink" Target="https://www.scopus.com/inward/record.uri?eid=2-s2.0-85112192484&amp;doi=10.1109%2fTSE.2021.3094171&amp;partnerID=40&amp;md5=2c24e3bf2a9752d10533503365a31aa6" TargetMode="External"/><Relationship Id="rId165" Type="http://schemas.openxmlformats.org/officeDocument/2006/relationships/hyperlink" Target="https://www.scopus.com/inward/record.uri?eid=2-s2.0-84865037868&amp;doi=10.1109%2ficpc.2012.6240484&amp;partnerID=40&amp;md5=40a6b140074544d6d15d9615a313a52c" TargetMode="External"/><Relationship Id="rId372" Type="http://schemas.openxmlformats.org/officeDocument/2006/relationships/hyperlink" Target="https://www.scopus.com/inward/record.uri?eid=2-s2.0-85086181007&amp;doi=10.1145%2f3374135.3385293&amp;partnerID=40&amp;md5=7ca99b2a9679ff06ab85ca97b6d7b3ef" TargetMode="External"/><Relationship Id="rId428" Type="http://schemas.openxmlformats.org/officeDocument/2006/relationships/hyperlink" Target="https://www.scopus.com/inward/record.uri?eid=2-s2.0-85069501804&amp;doi=10.1145%2f3314111.3322876&amp;partnerID=40&amp;md5=24a25bd996f5224fe7163dd4f7e22701" TargetMode="External"/><Relationship Id="rId232" Type="http://schemas.openxmlformats.org/officeDocument/2006/relationships/hyperlink" Target="https://www.scopus.com/inward/record.uri?eid=2-s2.0-33845668964&amp;doi=10.1109%2fTVCG.2006.152&amp;partnerID=40&amp;md5=c58e813266fab4cd9fd3d7413d04d51f" TargetMode="External"/><Relationship Id="rId274" Type="http://schemas.openxmlformats.org/officeDocument/2006/relationships/hyperlink" Target="https://www.scopus.com/inward/record.uri?eid=2-s2.0-0025542777&amp;partnerID=40&amp;md5=11203eca49a8de436eca0d64f71a5658" TargetMode="External"/><Relationship Id="rId481" Type="http://schemas.openxmlformats.org/officeDocument/2006/relationships/hyperlink" Target="https://www.scopus.com/inward/record.uri?eid=2-s2.0-85063596387&amp;doi=10.1145%2f3216723.3216728&amp;partnerID=40&amp;md5=6337e1bbc791e5f3475c6ed75e8e4215" TargetMode="External"/><Relationship Id="rId27" Type="http://schemas.openxmlformats.org/officeDocument/2006/relationships/hyperlink" Target="https://www.scopus.com/inward/record.uri?eid=2-s2.0-85035231422&amp;doi=10.1007%2f978-3-319-70090-8_88&amp;partnerID=40&amp;md5=f05e0c6890160444af13c96b248bdac4" TargetMode="External"/><Relationship Id="rId69" Type="http://schemas.openxmlformats.org/officeDocument/2006/relationships/hyperlink" Target="https://www.scopus.com/inward/record.uri?eid=2-s2.0-84978906352&amp;doi=10.1007%2f978-3-319-39516-6_9&amp;partnerID=40&amp;md5=57074915698e07c2bd145a1ca7eaa2ce" TargetMode="External"/><Relationship Id="rId134" Type="http://schemas.openxmlformats.org/officeDocument/2006/relationships/hyperlink" Target="https://www.scopus.com/inward/record.uri?eid=2-s2.0-84893337810&amp;doi=10.1109%2fACII.2013.52&amp;partnerID=40&amp;md5=e4f23ea38b37f3ca9b122eb8d8fe3974" TargetMode="External"/><Relationship Id="rId80" Type="http://schemas.openxmlformats.org/officeDocument/2006/relationships/hyperlink" Target="https://www.scopus.com/inward/record.uri?eid=2-s2.0-84947904234&amp;doi=10.1016%2fj.image.2015.09.005&amp;partnerID=40&amp;md5=931c547092990f9dbf945ab694a48f9a" TargetMode="External"/><Relationship Id="rId176" Type="http://schemas.openxmlformats.org/officeDocument/2006/relationships/hyperlink" Target="https://www.scopus.com/inward/record.uri?eid=2-s2.0-79953152167&amp;doi=10.1145%2f1957656.1957757&amp;partnerID=40&amp;md5=9004daeee6439423c81a4119e863722d" TargetMode="External"/><Relationship Id="rId341" Type="http://schemas.openxmlformats.org/officeDocument/2006/relationships/hyperlink" Target="https://www.scopus.com/inward/record.uri?eid=2-s2.0-85096199648&amp;doi=10.1109%2fISMAR50242.2020.00063&amp;partnerID=40&amp;md5=bfdf94c7235929d6893e4dcb3145a45f" TargetMode="External"/><Relationship Id="rId383" Type="http://schemas.openxmlformats.org/officeDocument/2006/relationships/hyperlink" Target="https://www.scopus.com/inward/record.uri?eid=2-s2.0-85085726627&amp;doi=10.1145%2f3379156.3391983&amp;partnerID=40&amp;md5=a80498b763ebfea3ed61b9caa232625a" TargetMode="External"/><Relationship Id="rId439" Type="http://schemas.openxmlformats.org/officeDocument/2006/relationships/hyperlink" Target="https://www.scopus.com/inward/record.uri?eid=2-s2.0-85067615525&amp;doi=10.1145%2f3290605.3300572&amp;partnerID=40&amp;md5=f797d981ebd6c98098cb61b79b04bbda" TargetMode="External"/><Relationship Id="rId201" Type="http://schemas.openxmlformats.org/officeDocument/2006/relationships/hyperlink" Target="https://www.scopus.com/inward/record.uri?eid=2-s2.0-77953216293&amp;doi=10.1109%2fICCVW.2009.5457694&amp;partnerID=40&amp;md5=1c2043e10c5e7a379cda284005c3a4c5" TargetMode="External"/><Relationship Id="rId243" Type="http://schemas.openxmlformats.org/officeDocument/2006/relationships/hyperlink" Target="https://www.scopus.com/inward/record.uri?eid=2-s2.0-0345603586&amp;partnerID=40&amp;md5=576b76de20d08b4f5b4b266c033bf556" TargetMode="External"/><Relationship Id="rId285" Type="http://schemas.openxmlformats.org/officeDocument/2006/relationships/hyperlink" Target="https://www.scopus.com/inward/record.uri?eid=2-s2.0-85123288785&amp;doi=10.3390%2fs22030912&amp;partnerID=40&amp;md5=7f263b6426932cf1c41281dcb5069186" TargetMode="External"/><Relationship Id="rId450" Type="http://schemas.openxmlformats.org/officeDocument/2006/relationships/hyperlink" Target="https://www.scopus.com/inward/record.uri?eid=2-s2.0-85055979686&amp;doi=10.1007%2fs10339-018-0890-5&amp;partnerID=40&amp;md5=9174f96e19d4b1d0c5e6c381965e916e" TargetMode="External"/><Relationship Id="rId506" Type="http://schemas.openxmlformats.org/officeDocument/2006/relationships/hyperlink" Target="https://www.scopus.com/inward/record.uri?eid=2-s2.0-85044071875&amp;doi=10.1007%2f978-3-319-76354-5_16&amp;partnerID=40&amp;md5=65b471fe727eaae9c81ed406dda3627a" TargetMode="External"/><Relationship Id="rId38" Type="http://schemas.openxmlformats.org/officeDocument/2006/relationships/hyperlink" Target="https://www.scopus.com/inward/record.uri?eid=2-s2.0-84997831945&amp;doi=10.1016%2fj.compbiomed.2016.11.007&amp;partnerID=40&amp;md5=b7035fd933edb0eccb9c1c3b036815dd" TargetMode="External"/><Relationship Id="rId103" Type="http://schemas.openxmlformats.org/officeDocument/2006/relationships/hyperlink" Target="https://www.scopus.com/inward/record.uri?eid=2-s2.0-84925936935&amp;partnerID=40&amp;md5=a9821f385a167ee188998b4e6435ca53" TargetMode="External"/><Relationship Id="rId310" Type="http://schemas.openxmlformats.org/officeDocument/2006/relationships/hyperlink" Target="https://www.scopus.com/inward/record.uri?eid=2-s2.0-85107535745&amp;doi=10.1109%2fICPC52881.2021.00025&amp;partnerID=40&amp;md5=9d629ec2d2e019fd2e1f27ed737477bc" TargetMode="External"/><Relationship Id="rId492" Type="http://schemas.openxmlformats.org/officeDocument/2006/relationships/hyperlink" Target="https://www.scopus.com/inward/record.uri?eid=2-s2.0-85053703726&amp;doi=10.1145%2f3191697.3214338&amp;partnerID=40&amp;md5=036cc6505a969b45faaed661a17530e8" TargetMode="External"/><Relationship Id="rId91" Type="http://schemas.openxmlformats.org/officeDocument/2006/relationships/hyperlink" Target="https://www.scopus.com/inward/record.uri?eid=2-s2.0-84928707895&amp;doi=10.1007%2fs10664-014-9315-y&amp;partnerID=40&amp;md5=35e06c122d7519b636c9b638628c646a" TargetMode="External"/><Relationship Id="rId145" Type="http://schemas.openxmlformats.org/officeDocument/2006/relationships/hyperlink" Target="https://www.scopus.com/inward/record.uri?eid=2-s2.0-84875838800&amp;doi=10.1117%2f12.2002536&amp;partnerID=40&amp;md5=17bd62411aee9ade8f91067bc87e1ea9" TargetMode="External"/><Relationship Id="rId187" Type="http://schemas.openxmlformats.org/officeDocument/2006/relationships/hyperlink" Target="https://www.scopus.com/inward/record.uri?eid=2-s2.0-79551513216&amp;doi=10.1109%2fISETC.2010.5679364&amp;partnerID=40&amp;md5=91c434c539d4475ecf85ffc36d42d3de" TargetMode="External"/><Relationship Id="rId352" Type="http://schemas.openxmlformats.org/officeDocument/2006/relationships/hyperlink" Target="https://www.scopus.com/inward/record.uri?eid=2-s2.0-85099456469&amp;doi=10.1109%2fVISSOFT51673.2020.00016&amp;partnerID=40&amp;md5=a4fa09102890e4d496f65c18e2cf5504" TargetMode="External"/><Relationship Id="rId394" Type="http://schemas.openxmlformats.org/officeDocument/2006/relationships/hyperlink" Target="https://www.scopus.com/inward/record.uri?eid=2-s2.0-85088582969&amp;doi=10.1007%2f978-3-030-52240-7_5&amp;partnerID=40&amp;md5=f8ad35133ebb0a0a65a5fade317a90fc" TargetMode="External"/><Relationship Id="rId408" Type="http://schemas.openxmlformats.org/officeDocument/2006/relationships/hyperlink" Target="https://www.scopus.com/inward/record.uri?eid=2-s2.0-85076806009&amp;doi=10.1145%2f3363384.3363471&amp;partnerID=40&amp;md5=0d1ac3a071ce755bf7b60845deac8de4" TargetMode="External"/><Relationship Id="rId212" Type="http://schemas.openxmlformats.org/officeDocument/2006/relationships/hyperlink" Target="https://www.scopus.com/inward/record.uri?eid=2-s2.0-56249119187&amp;doi=10.1117%2f12.794801&amp;partnerID=40&amp;md5=341fb96001cbce9d08eef3740669a06c" TargetMode="External"/><Relationship Id="rId254" Type="http://schemas.openxmlformats.org/officeDocument/2006/relationships/hyperlink" Target="https://www.scopus.com/inward/record.uri?eid=2-s2.0-0032668664&amp;doi=10.1145%2f302979.303065&amp;partnerID=40&amp;md5=cef41e5a5bfbcbac2aa8172696b28752" TargetMode="External"/><Relationship Id="rId49" Type="http://schemas.openxmlformats.org/officeDocument/2006/relationships/hyperlink" Target="https://www.scopus.com/inward/record.uri?eid=2-s2.0-84991109110&amp;doi=10.1145%2f2968219.2968275&amp;partnerID=40&amp;md5=b501a200672d79d35020e1f96c2534ac" TargetMode="External"/><Relationship Id="rId114" Type="http://schemas.openxmlformats.org/officeDocument/2006/relationships/hyperlink" Target="https://www.scopus.com/inward/record.uri?eid=2-s2.0-84923930294&amp;partnerID=40&amp;md5=a38967b5dbc1d358c2e5fcb668918854" TargetMode="External"/><Relationship Id="rId296" Type="http://schemas.openxmlformats.org/officeDocument/2006/relationships/hyperlink" Target="https://www.scopus.com/inward/record.uri?eid=2-s2.0-85118924206&amp;doi=10.2298%2fCSIS201201035N&amp;partnerID=40&amp;md5=ad9e41913aeed2c7c080dd0f3b9c578a" TargetMode="External"/><Relationship Id="rId461" Type="http://schemas.openxmlformats.org/officeDocument/2006/relationships/hyperlink" Target="https://www.scopus.com/inward/record.uri?eid=2-s2.0-85049689408&amp;doi=10.1007%2f978-3-319-94866-9_9&amp;partnerID=40&amp;md5=d3f9c407684f19dd77d60a99f6e758c7" TargetMode="External"/><Relationship Id="rId60" Type="http://schemas.openxmlformats.org/officeDocument/2006/relationships/hyperlink" Target="https://www.scopus.com/inward/record.uri?eid=2-s2.0-84963825629&amp;doi=10.1109%2fTMECH.2015.2470522&amp;partnerID=40&amp;md5=0cad0675cdb8077947920b13951c6876" TargetMode="External"/><Relationship Id="rId156" Type="http://schemas.openxmlformats.org/officeDocument/2006/relationships/hyperlink" Target="https://www.scopus.com/inward/record.uri?eid=2-s2.0-84862682995&amp;doi=10.1145%2f2168556.2168612&amp;partnerID=40&amp;md5=a64ac767852aa8230d732fe85729a785" TargetMode="External"/><Relationship Id="rId198" Type="http://schemas.openxmlformats.org/officeDocument/2006/relationships/hyperlink" Target="https://www.scopus.com/inward/record.uri?eid=2-s2.0-84892460225&amp;doi=10.1145%2f1518701.1518913&amp;partnerID=40&amp;md5=11d425d88a5980b95e75c58a39fbb762" TargetMode="External"/><Relationship Id="rId321" Type="http://schemas.openxmlformats.org/officeDocument/2006/relationships/hyperlink" Target="https://www.scopus.com/inward/record.uri?eid=2-s2.0-85111001544&amp;doi=10.1145%2f3458709.3459006&amp;partnerID=40&amp;md5=9454b2be14217fcbc4f8e6c683ecd881" TargetMode="External"/><Relationship Id="rId363" Type="http://schemas.openxmlformats.org/officeDocument/2006/relationships/hyperlink" Target="https://www.scopus.com/inward/record.uri?eid=2-s2.0-85091947081&amp;doi=10.1145%2f3387904.3389291&amp;partnerID=40&amp;md5=9f2ead0140e538c0b702de637065cbd4" TargetMode="External"/><Relationship Id="rId419" Type="http://schemas.openxmlformats.org/officeDocument/2006/relationships/hyperlink" Target="https://www.scopus.com/inward/record.uri?eid=2-s2.0-85077187519&amp;doi=10.1109%2fICSME.2019.00098&amp;partnerID=40&amp;md5=d06dc3a7955880697086053641b22592" TargetMode="External"/><Relationship Id="rId223" Type="http://schemas.openxmlformats.org/officeDocument/2006/relationships/hyperlink" Target="https://www.scopus.com/inward/record.uri?eid=2-s2.0-68249137036&amp;doi=10.1093%2fietfec%2fe90-a.10.2290&amp;partnerID=40&amp;md5=698e5ac7fd90ddf8108ed9e334129606" TargetMode="External"/><Relationship Id="rId430" Type="http://schemas.openxmlformats.org/officeDocument/2006/relationships/hyperlink" Target="https://www.scopus.com/inward/record.uri?eid=2-s2.0-85069475208&amp;doi=10.1145%2f3314111.3319917&amp;partnerID=40&amp;md5=86ffe48e259705361b1c9ff2e8a02004" TargetMode="External"/><Relationship Id="rId18" Type="http://schemas.openxmlformats.org/officeDocument/2006/relationships/hyperlink" Target="https://www.scopus.com/inward/record.uri?eid=2-s2.0-85044474949&amp;doi=10.1109%2fETFA.2017.8247637&amp;partnerID=40&amp;md5=286e7a9b234a5f7aaae4c5d4f25fedd1" TargetMode="External"/><Relationship Id="rId265" Type="http://schemas.openxmlformats.org/officeDocument/2006/relationships/hyperlink" Target="https://www.scopus.com/inward/record.uri?eid=2-s2.0-0027627309&amp;doi=10.1016%2f0169-2607%2893%2990056-Q&amp;partnerID=40&amp;md5=92047c009d1467b43f5502ee0b35872f" TargetMode="External"/><Relationship Id="rId472" Type="http://schemas.openxmlformats.org/officeDocument/2006/relationships/hyperlink" Target="https://www.scopus.com/inward/record.uri?eid=2-s2.0-85056146605&amp;doi=10.23919%2fChiCC.2018.8482824&amp;partnerID=40&amp;md5=45cb5e26d7d3fe75960127f471d2146f" TargetMode="External"/><Relationship Id="rId125" Type="http://schemas.openxmlformats.org/officeDocument/2006/relationships/hyperlink" Target="https://www.scopus.com/inward/record.uri?eid=2-s2.0-84900394701&amp;doi=10.1145%2f2556288.2557280&amp;partnerID=40&amp;md5=2b52f516b95c6f812d44087f00b497dd" TargetMode="External"/><Relationship Id="rId167" Type="http://schemas.openxmlformats.org/officeDocument/2006/relationships/hyperlink" Target="https://www.scopus.com/inward/record.uri?eid=2-s2.0-84856680528&amp;doi=10.1145%2f2094131.2094133&amp;partnerID=40&amp;md5=f40d87cee5b676270bf57243e6558b81" TargetMode="External"/><Relationship Id="rId332" Type="http://schemas.openxmlformats.org/officeDocument/2006/relationships/hyperlink" Target="https://www.scopus.com/inward/record.uri?eid=2-s2.0-85111404663&amp;doi=10.1007%2f978-3-030-77980-1_47&amp;partnerID=40&amp;md5=3e9cb14c77de8e5f0dc45de03ae8a4b1" TargetMode="External"/><Relationship Id="rId374" Type="http://schemas.openxmlformats.org/officeDocument/2006/relationships/hyperlink" Target="https://www.scopus.com/inward/record.uri?eid=2-s2.0-85077680900&amp;doi=10.1016%2fj.chb.2019.03.003&amp;partnerID=40&amp;md5=1576ab5029ffb54d093f30188bb7f887" TargetMode="External"/><Relationship Id="rId71" Type="http://schemas.openxmlformats.org/officeDocument/2006/relationships/hyperlink" Target="https://www.scopus.com/inward/record.uri?eid=2-s2.0-84978219430&amp;doi=10.1007%2f978-3-319-25958-1_15&amp;partnerID=40&amp;md5=395f30ffc2e41377097fee7ed6b4f028" TargetMode="External"/><Relationship Id="rId234" Type="http://schemas.openxmlformats.org/officeDocument/2006/relationships/hyperlink" Target="https://www.scopus.com/inward/record.uri?eid=2-s2.0-33846174302&amp;doi=10.1109%2fROBOT.2005.1570548&amp;partnerID=40&amp;md5=24707843b86d5f882e033590455fc974" TargetMode="External"/><Relationship Id="rId2" Type="http://schemas.openxmlformats.org/officeDocument/2006/relationships/hyperlink" Target="https://www.scopus.com/inward/record.uri?eid=2-s2.0-85020245267&amp;doi=10.1007%2fs10586-017-0946-9&amp;partnerID=40&amp;md5=2019ab9cfb2f5c06f519891095f0b411" TargetMode="External"/><Relationship Id="rId29" Type="http://schemas.openxmlformats.org/officeDocument/2006/relationships/hyperlink" Target="https://www.scopus.com/inward/record.uri?eid=2-s2.0-85030760072&amp;doi=10.1145%2f3025453.3025573&amp;partnerID=40&amp;md5=40a28a4c474aa4a7f210fa4acbdd6bef" TargetMode="External"/><Relationship Id="rId276" Type="http://schemas.openxmlformats.org/officeDocument/2006/relationships/hyperlink" Target="https://www.scopus.com/inward/record.uri?eid=2-s2.0-0023865457&amp;doi=10.1016%2f0169-2607%2888%2990074-0&amp;partnerID=40&amp;md5=0beea847b152f084fe9fe3623cd28543" TargetMode="External"/><Relationship Id="rId441" Type="http://schemas.openxmlformats.org/officeDocument/2006/relationships/hyperlink" Target="https://www.scopus.com/inward/record.uri?eid=2-s2.0-85073452690&amp;doi=10.1109%2fEMIP.2019.00010&amp;partnerID=40&amp;md5=972a1fca50e4126d0d5cfa2f5b39a66b" TargetMode="External"/><Relationship Id="rId483" Type="http://schemas.openxmlformats.org/officeDocument/2006/relationships/hyperlink" Target="https://www.scopus.com/inward/record.uri?eid=2-s2.0-85063569845&amp;doi=10.1145%2f3216723.3216726&amp;partnerID=40&amp;md5=c0fd71b1e7a7441c2daab0f348e71261" TargetMode="External"/><Relationship Id="rId40" Type="http://schemas.openxmlformats.org/officeDocument/2006/relationships/hyperlink" Target="https://www.scopus.com/inward/record.uri?eid=2-s2.0-84986272574&amp;doi=10.1007%2f978-3-319-41661-8_19&amp;partnerID=40&amp;md5=645d6c2ce456f7c675652d82fbf17c5b" TargetMode="External"/><Relationship Id="rId136" Type="http://schemas.openxmlformats.org/officeDocument/2006/relationships/hyperlink" Target="https://www.scopus.com/inward/record.uri?eid=2-s2.0-84893289610&amp;doi=10.1109%2fAPSIPA.2013.6694236&amp;partnerID=40&amp;md5=42cae43da3be2a7f648e079f5cad851f" TargetMode="External"/><Relationship Id="rId178" Type="http://schemas.openxmlformats.org/officeDocument/2006/relationships/hyperlink" Target="https://www.scopus.com/inward/record.uri?eid=2-s2.0-85018849242&amp;partnerID=40&amp;md5=5d1381b8d1c57477a61447371880236d" TargetMode="External"/><Relationship Id="rId301" Type="http://schemas.openxmlformats.org/officeDocument/2006/relationships/hyperlink" Target="https://www.scopus.com/inward/record.uri?eid=2-s2.0-85115103902&amp;doi=10.1145%2f3464327.3464329&amp;partnerID=40&amp;md5=06889243ba22af42f1d1a65d0b5afc30" TargetMode="External"/><Relationship Id="rId343" Type="http://schemas.openxmlformats.org/officeDocument/2006/relationships/hyperlink" Target="https://www.scopus.com/inward/record.uri?eid=2-s2.0-85096694345&amp;doi=10.1145%2f3382507.3421156&amp;partnerID=40&amp;md5=813340eb9aca4f7f1b6a70096fbe356d" TargetMode="External"/><Relationship Id="rId82" Type="http://schemas.openxmlformats.org/officeDocument/2006/relationships/hyperlink" Target="https://www.scopus.com/inward/record.uri?eid=2-s2.0-84959236867&amp;doi=10.1109%2fCVPR.2015.7298944&amp;partnerID=40&amp;md5=6e5aebcf90159223632f58bc16edc945" TargetMode="External"/><Relationship Id="rId203" Type="http://schemas.openxmlformats.org/officeDocument/2006/relationships/hyperlink" Target="https://www.scopus.com/inward/record.uri?eid=2-s2.0-76649106094&amp;doi=10.1007%2f978-3-642-10677-4_9&amp;partnerID=40&amp;md5=5ad0f0076085fd867f1a4c6dddbed816" TargetMode="External"/><Relationship Id="rId385" Type="http://schemas.openxmlformats.org/officeDocument/2006/relationships/hyperlink" Target="https://www.scopus.com/inward/record.uri?eid=2-s2.0-85081533524&amp;doi=10.3390%2fapp10041446&amp;partnerID=40&amp;md5=8c40ffc9ccc775c3382bd7e383c18e41" TargetMode="External"/><Relationship Id="rId245" Type="http://schemas.openxmlformats.org/officeDocument/2006/relationships/hyperlink" Target="https://www.scopus.com/inward/record.uri?eid=2-s2.0-84969581297&amp;doi=10.1109%2fHICSS.2003.1174300&amp;partnerID=40&amp;md5=1647e2adf8ddacc3ce8926678305066b" TargetMode="External"/><Relationship Id="rId287" Type="http://schemas.openxmlformats.org/officeDocument/2006/relationships/hyperlink" Target="https://www.scopus.com/inward/record.uri?eid=2-s2.0-85119874175&amp;doi=10.1145%2f3488042.3488068&amp;partnerID=40&amp;md5=3417ea69f2fb37216875b2849619b60c" TargetMode="External"/><Relationship Id="rId410" Type="http://schemas.openxmlformats.org/officeDocument/2006/relationships/hyperlink" Target="https://www.scopus.com/inward/record.uri?eid=2-s2.0-85081168064&amp;doi=10.1109%2fIROS40897.2019.8968536&amp;partnerID=40&amp;md5=93eb16055cb1084fddd1515e4a43e745" TargetMode="External"/><Relationship Id="rId452" Type="http://schemas.openxmlformats.org/officeDocument/2006/relationships/hyperlink" Target="https://www.scopus.com/inward/record.uri?eid=2-s2.0-85062237518&amp;doi=10.1109%2fDICTA.2018.8615806&amp;partnerID=40&amp;md5=9876e70673e2ffd31f7420c5e104c615" TargetMode="External"/><Relationship Id="rId494" Type="http://schemas.openxmlformats.org/officeDocument/2006/relationships/hyperlink" Target="https://www.scopus.com/inward/record.uri?eid=2-s2.0-85009885123&amp;doi=10.1007%2fs10586-017-0746-2&amp;partnerID=40&amp;md5=cac80c9f323f97cae9458389c45d5b7f" TargetMode="External"/><Relationship Id="rId508" Type="http://schemas.openxmlformats.org/officeDocument/2006/relationships/hyperlink" Target="https://www.scopus.com/inward/record.uri?eid=2-s2.0-85029596683&amp;doi=10.1007%2f978-3-319-67618-0_30&amp;partnerID=40&amp;md5=d46d6faad1383465535ef54704a84798" TargetMode="External"/><Relationship Id="rId105" Type="http://schemas.openxmlformats.org/officeDocument/2006/relationships/hyperlink" Target="https://www.scopus.com/inward/record.uri?eid=2-s2.0-84958700957&amp;doi=10.1145%2f2664591.2664595i&amp;partnerID=40&amp;md5=d2f8f6e57396e8772a494e96c7b01b75" TargetMode="External"/><Relationship Id="rId147" Type="http://schemas.openxmlformats.org/officeDocument/2006/relationships/hyperlink" Target="https://www.scopus.com/inward/record.uri?eid=2-s2.0-84906247783&amp;partnerID=40&amp;md5=9fdf5d2023b807ed5b3886f5d8422e35" TargetMode="External"/><Relationship Id="rId312" Type="http://schemas.openxmlformats.org/officeDocument/2006/relationships/hyperlink" Target="https://www.scopus.com/inward/record.uri?eid=2-s2.0-85105304973&amp;doi=10.3389%2ffnbot.2021.647930&amp;partnerID=40&amp;md5=f79168d83c161021f56597f18e069ced" TargetMode="External"/><Relationship Id="rId354" Type="http://schemas.openxmlformats.org/officeDocument/2006/relationships/hyperlink" Target="https://www.scopus.com/inward/record.uri?eid=2-s2.0-85093957178&amp;doi=10.1109%2fICHMS49158.2020.9209543&amp;partnerID=40&amp;md5=1ee58f2fd3b2bf181982734668bf5c7f" TargetMode="External"/><Relationship Id="rId51" Type="http://schemas.openxmlformats.org/officeDocument/2006/relationships/hyperlink" Target="https://www.scopus.com/inward/record.uri?eid=2-s2.0-84991106534&amp;doi=10.1145%2f2968219.2968342&amp;partnerID=40&amp;md5=759efa365e2a2e1e4f31f5ad1dff2949" TargetMode="External"/><Relationship Id="rId93" Type="http://schemas.openxmlformats.org/officeDocument/2006/relationships/hyperlink" Target="https://www.scopus.com/inward/record.uri?eid=2-s2.0-84954099791&amp;doi=10.1145%2f2735711.2735814&amp;partnerID=40&amp;md5=6c9b628b23fd19c05df45079b00bad6c" TargetMode="External"/><Relationship Id="rId189" Type="http://schemas.openxmlformats.org/officeDocument/2006/relationships/hyperlink" Target="https://www.scopus.com/inward/record.uri?eid=2-s2.0-78751538809&amp;doi=10.1109%2fICSMC.2010.5642369&amp;partnerID=40&amp;md5=7a8ad10265b217a4a294450fcf0d2a43" TargetMode="External"/><Relationship Id="rId396" Type="http://schemas.openxmlformats.org/officeDocument/2006/relationships/hyperlink" Target="https://www.scopus.com/inward/record.uri?eid=2-s2.0-85086627685&amp;doi=10.1016%2fj.procs.2020.04.282&amp;partnerID=40&amp;md5=95a33d8e9e334fd3bbf2bc4cd25dce7a" TargetMode="External"/><Relationship Id="rId214" Type="http://schemas.openxmlformats.org/officeDocument/2006/relationships/hyperlink" Target="https://www.scopus.com/inward/record.uri?eid=2-s2.0-49049095059&amp;doi=10.1109%2fTSMCB.2008.926606&amp;partnerID=40&amp;md5=14f3abe8ad6b138d3a9e46bbd7c56ea1" TargetMode="External"/><Relationship Id="rId256" Type="http://schemas.openxmlformats.org/officeDocument/2006/relationships/hyperlink" Target="https://www.scopus.com/inward/record.uri?eid=2-s2.0-0031937541&amp;doi=10.1016%2fS0169-2607%2897%2900048-5&amp;partnerID=40&amp;md5=0e013a970039ba9b01b420140ee5795d" TargetMode="External"/><Relationship Id="rId298" Type="http://schemas.openxmlformats.org/officeDocument/2006/relationships/hyperlink" Target="https://www.scopus.com/inward/record.uri?eid=2-s2.0-85118955790&amp;doi=10.1109%2fICCSE51940.2021.9569438&amp;partnerID=40&amp;md5=96ea9d060591a54420e72bfcb1ca6d47" TargetMode="External"/><Relationship Id="rId421" Type="http://schemas.openxmlformats.org/officeDocument/2006/relationships/hyperlink" Target="https://www.scopus.com/inward/record.uri?eid=2-s2.0-85075622335&amp;doi=10.23919%2fEUSIPCO.2019.8902990&amp;partnerID=40&amp;md5=02ad16c6e4f83310027da396d6934e81" TargetMode="External"/><Relationship Id="rId463" Type="http://schemas.openxmlformats.org/officeDocument/2006/relationships/hyperlink" Target="https://www.scopus.com/inward/record.uri?eid=2-s2.0-85060061224&amp;partnerID=40&amp;md5=d4e3cce51c1b36995b1a89e97669cd95" TargetMode="External"/><Relationship Id="rId116" Type="http://schemas.openxmlformats.org/officeDocument/2006/relationships/hyperlink" Target="https://www.scopus.com/inward/record.uri?eid=2-s2.0-84907088094&amp;doi=10.1007%2f978-3-319-11215-2_9&amp;partnerID=40&amp;md5=96542e0fae243f4fcfcea70d342ca3af" TargetMode="External"/><Relationship Id="rId158" Type="http://schemas.openxmlformats.org/officeDocument/2006/relationships/hyperlink" Target="https://www.scopus.com/inward/record.uri?eid=2-s2.0-84862667888&amp;doi=10.1145%2f2168556.2168642&amp;partnerID=40&amp;md5=b8fd3b9b8880ea83f117ef9f6728cf86" TargetMode="External"/><Relationship Id="rId323" Type="http://schemas.openxmlformats.org/officeDocument/2006/relationships/hyperlink" Target="https://www.scopus.com/inward/record.uri?eid=2-s2.0-85128170858&amp;doi=10.1109%2fROBIO54168.2021.9739433&amp;partnerID=40&amp;md5=360b5818fd674a6b3a11fb771d9fb1a5" TargetMode="External"/><Relationship Id="rId20" Type="http://schemas.openxmlformats.org/officeDocument/2006/relationships/hyperlink" Target="https://www.scopus.com/inward/record.uri?eid=2-s2.0-85026320294&amp;doi=10.1145%2f3078072.3079740&amp;partnerID=40&amp;md5=242b44128530757d5a9b29cf7c631431" TargetMode="External"/><Relationship Id="rId62" Type="http://schemas.openxmlformats.org/officeDocument/2006/relationships/hyperlink" Target="https://www.scopus.com/inward/record.uri?eid=2-s2.0-84975229910&amp;doi=10.1145%2f2857491.2857544&amp;partnerID=40&amp;md5=aa32bf353a0912fe7c6f030de97b4d26" TargetMode="External"/><Relationship Id="rId365" Type="http://schemas.openxmlformats.org/officeDocument/2006/relationships/hyperlink" Target="https://www.scopus.com/inward/record.uri?eid=2-s2.0-85094134187&amp;doi=10.1145%2f3377812.3382154&amp;partnerID=40&amp;md5=084f03a6e6cd3b4709b6c00ee617c676" TargetMode="External"/><Relationship Id="rId225" Type="http://schemas.openxmlformats.org/officeDocument/2006/relationships/hyperlink" Target="https://www.scopus.com/inward/record.uri?eid=2-s2.0-38049054737&amp;doi=10.1007%2f978-3-540-73216-7_22&amp;partnerID=40&amp;md5=a7c4bed8d7569afd5a8d0d1922e0219c" TargetMode="External"/><Relationship Id="rId267" Type="http://schemas.openxmlformats.org/officeDocument/2006/relationships/hyperlink" Target="https://www.scopus.com/inward/record.uri?eid=2-s2.0-0026294425&amp;partnerID=40&amp;md5=ecc0eca40e1df0584397c3e15b7fd86f" TargetMode="External"/><Relationship Id="rId432" Type="http://schemas.openxmlformats.org/officeDocument/2006/relationships/hyperlink" Target="https://www.scopus.com/inward/record.uri?eid=2-s2.0-85069435151&amp;doi=10.1145%2f3314111.3322866&amp;partnerID=40&amp;md5=e8892b60e923408dd12787d6114fa1e3" TargetMode="External"/><Relationship Id="rId474" Type="http://schemas.openxmlformats.org/officeDocument/2006/relationships/hyperlink" Target="https://www.scopus.com/inward/record.uri?eid=2-s2.0-85071265974&amp;doi=10.3390%2fmti2030042&amp;partnerID=40&amp;md5=f481243d4f8a619dde8593526818bc01" TargetMode="External"/><Relationship Id="rId127" Type="http://schemas.openxmlformats.org/officeDocument/2006/relationships/hyperlink" Target="https://www.scopus.com/inward/record.uri?eid=2-s2.0-84899679328&amp;doi=10.1145%2f2578153.2582174&amp;partnerID=40&amp;md5=09bcb77cae9d8d97901cce2b1a4f35f2" TargetMode="External"/><Relationship Id="rId31" Type="http://schemas.openxmlformats.org/officeDocument/2006/relationships/hyperlink" Target="https://www.scopus.com/inward/record.uri?eid=2-s2.0-85025131364&amp;doi=10.1007%2f978-3-319-58484-3_12&amp;partnerID=40&amp;md5=6423e453ea749dc869e948cd5c4139eb" TargetMode="External"/><Relationship Id="rId73" Type="http://schemas.openxmlformats.org/officeDocument/2006/relationships/hyperlink" Target="https://www.scopus.com/inward/record.uri?eid=2-s2.0-84964048570&amp;doi=10.1007%2f978-3-319-32554-5_17&amp;partnerID=40&amp;md5=9f1ac8f316b5ddb1193d64774ae66eb4" TargetMode="External"/><Relationship Id="rId169" Type="http://schemas.openxmlformats.org/officeDocument/2006/relationships/hyperlink" Target="https://www.scopus.com/inward/record.uri?eid=2-s2.0-80755125769&amp;doi=10.1109%2fICCP.2011.6047873&amp;partnerID=40&amp;md5=d61e6b38689b412f7d2c502e6364c0c2" TargetMode="External"/><Relationship Id="rId334" Type="http://schemas.openxmlformats.org/officeDocument/2006/relationships/hyperlink" Target="https://www.scopus.com/inward/record.uri?eid=2-s2.0-85105885881&amp;doi=10.1007%2f978-3-030-74009-2_37&amp;partnerID=40&amp;md5=2055ea04fdef9debbc38cd948112cf8b" TargetMode="External"/><Relationship Id="rId376" Type="http://schemas.openxmlformats.org/officeDocument/2006/relationships/hyperlink" Target="https://www.scopus.com/inward/record.uri?eid=2-s2.0-85092735859&amp;doi=10.1142%2fS1793351X20500014&amp;partnerID=40&amp;md5=1485abdf640e640b8002630ae1647989" TargetMode="External"/><Relationship Id="rId4" Type="http://schemas.openxmlformats.org/officeDocument/2006/relationships/hyperlink" Target="https://www.scopus.com/inward/record.uri?eid=2-s2.0-85048378067&amp;doi=10.1145%2f3140107.3140117&amp;partnerID=40&amp;md5=238c7ef27482b68fdcfe97c33162d09d" TargetMode="External"/><Relationship Id="rId180" Type="http://schemas.openxmlformats.org/officeDocument/2006/relationships/hyperlink" Target="https://www.scopus.com/inward/record.uri?eid=2-s2.0-81455136854&amp;doi=10.1016%2fj.entcom.2010.09.004&amp;partnerID=40&amp;md5=bb900bda4176827934ce34894f90ffe3" TargetMode="External"/><Relationship Id="rId236" Type="http://schemas.openxmlformats.org/officeDocument/2006/relationships/hyperlink" Target="https://www.scopus.com/inward/record.uri?eid=2-s2.0-34250636257&amp;doi=10.1109%2fIROS.2005.1545562&amp;partnerID=40&amp;md5=fd879d258c4b25c710cd938a69315377" TargetMode="External"/><Relationship Id="rId278" Type="http://schemas.openxmlformats.org/officeDocument/2006/relationships/hyperlink" Target="https://www.scopus.com/inward/record.uri?eid=2-s2.0-85132240241&amp;doi=10.1515%2fauto-2022-0006&amp;partnerID=40&amp;md5=adafdcff6e940f5b1b8ba1d5ca6b0427" TargetMode="External"/><Relationship Id="rId401" Type="http://schemas.openxmlformats.org/officeDocument/2006/relationships/hyperlink" Target="https://www.scopus.com/inward/record.uri?eid=2-s2.0-85076552011&amp;doi=10.1007%2f978-3-030-35740-5_9&amp;partnerID=40&amp;md5=1b7c8f78ba09729e373c70e554ed038d" TargetMode="External"/><Relationship Id="rId443" Type="http://schemas.openxmlformats.org/officeDocument/2006/relationships/hyperlink" Target="https://www.scopus.com/inward/record.uri?eid=2-s2.0-85073418102&amp;doi=10.1109%2fEMIP.2019.00013&amp;partnerID=40&amp;md5=01a6a02b94840a40d2f95bc9565be2a2" TargetMode="External"/><Relationship Id="rId303" Type="http://schemas.openxmlformats.org/officeDocument/2006/relationships/hyperlink" Target="https://www.scopus.com/inward/record.uri?eid=2-s2.0-85107594047&amp;doi=10.1145%2f3448018.3457425&amp;partnerID=40&amp;md5=4d3088304c8a3ad22ef8f04683ad6bfc" TargetMode="External"/><Relationship Id="rId485" Type="http://schemas.openxmlformats.org/officeDocument/2006/relationships/hyperlink" Target="https://www.scopus.com/inward/record.uri?eid=2-s2.0-85053524381&amp;doi=10.1145%2f3216723.3216724&amp;partnerID=40&amp;md5=b84471d976740922c1368a614c933fa1" TargetMode="External"/><Relationship Id="rId42" Type="http://schemas.openxmlformats.org/officeDocument/2006/relationships/hyperlink" Target="https://www.scopus.com/inward/record.uri?eid=2-s2.0-85014875247&amp;doi=10.1145%2f3012709.3012717&amp;partnerID=40&amp;md5=f61c1db8a15e5476037b937f62e11d30" TargetMode="External"/><Relationship Id="rId84" Type="http://schemas.openxmlformats.org/officeDocument/2006/relationships/hyperlink" Target="https://www.scopus.com/inward/record.uri?eid=2-s2.0-84960466913&amp;doi=10.1145%2f2786805.2807561&amp;partnerID=40&amp;md5=ae404be93954d8449f0b859ecfd39b6b" TargetMode="External"/><Relationship Id="rId138" Type="http://schemas.openxmlformats.org/officeDocument/2006/relationships/hyperlink" Target="https://www.scopus.com/inward/record.uri?eid=2-s2.0-84884337364&amp;doi=10.1080%2f10447318.2013.773876&amp;partnerID=40&amp;md5=1cd363393b1dfc7503ea184beeddb491" TargetMode="External"/><Relationship Id="rId345" Type="http://schemas.openxmlformats.org/officeDocument/2006/relationships/hyperlink" Target="https://www.scopus.com/inward/record.uri?eid=2-s2.0-85089806302&amp;doi=10.1016%2fj.scico.2020.102520&amp;partnerID=40&amp;md5=9a36ec79b32b1984d200b361579da182" TargetMode="External"/><Relationship Id="rId387" Type="http://schemas.openxmlformats.org/officeDocument/2006/relationships/hyperlink" Target="https://www.scopus.com/inward/record.uri?eid=2-s2.0-85077818832&amp;doi=10.1145%2f3372497&amp;partnerID=40&amp;md5=e502112b9817f64bc2e569277e2d1fb5" TargetMode="External"/><Relationship Id="rId510" Type="http://schemas.openxmlformats.org/officeDocument/2006/relationships/hyperlink" Target="https://www.scopus.com/inward/record.uri?eid=2-s2.0-85022326895&amp;doi=10.1007%2f978-3-319-60492-3_1&amp;partnerID=40&amp;md5=6850333389c1121494cb8819d82a98eb" TargetMode="External"/><Relationship Id="rId191" Type="http://schemas.openxmlformats.org/officeDocument/2006/relationships/hyperlink" Target="https://www.scopus.com/inward/record.uri?eid=2-s2.0-77956133285&amp;doi=10.1109%2fICPC.2010.41&amp;partnerID=40&amp;md5=d450dd7771733d660a6b0cd7869fbc8d" TargetMode="External"/><Relationship Id="rId205" Type="http://schemas.openxmlformats.org/officeDocument/2006/relationships/hyperlink" Target="https://www.scopus.com/inward/record.uri?eid=2-s2.0-67650427192&amp;doi=10.1016%2fj.patrec.2009.03.002&amp;partnerID=40&amp;md5=08d12579d3282b0c17623733d4b7f5fc" TargetMode="External"/><Relationship Id="rId247" Type="http://schemas.openxmlformats.org/officeDocument/2006/relationships/hyperlink" Target="https://www.scopus.com/inward/record.uri?eid=2-s2.0-0344551927&amp;doi=10.1109%2ficcv.2003.1238340&amp;partnerID=40&amp;md5=2d44a0bc9036fef5672dc04e4b676fac" TargetMode="External"/><Relationship Id="rId412" Type="http://schemas.openxmlformats.org/officeDocument/2006/relationships/hyperlink" Target="https://www.scopus.com/inward/record.uri?eid=2-s2.0-85085571396&amp;doi=10.1109%2fCogInfoCom47531.2019.9089952&amp;partnerID=40&amp;md5=9d65e733ebd4c969343d762c0ba82a5d" TargetMode="External"/><Relationship Id="rId107" Type="http://schemas.openxmlformats.org/officeDocument/2006/relationships/hyperlink" Target="https://www.scopus.com/inward/record.uri?eid=2-s2.0-84985994089&amp;doi=10.1145%2f2662253.2662264&amp;partnerID=40&amp;md5=c19e87bc9961996059890d6a39d52ad9" TargetMode="External"/><Relationship Id="rId289" Type="http://schemas.openxmlformats.org/officeDocument/2006/relationships/hyperlink" Target="https://www.scopus.com/inward/record.uri?eid=2-s2.0-85108173520&amp;doi=10.1016%2fj.neunet.2021.05.027&amp;partnerID=40&amp;md5=64dcc40fb1ddc2449f4b0a568d63b4a7" TargetMode="External"/><Relationship Id="rId454" Type="http://schemas.openxmlformats.org/officeDocument/2006/relationships/hyperlink" Target="https://www.scopus.com/inward/record.uri?eid=2-s2.0-85076923824&amp;doi=10.1007%2f978-3-030-36701-5_2&amp;partnerID=40&amp;md5=87a7895a77ab16aa3311d43287101beb" TargetMode="External"/><Relationship Id="rId496" Type="http://schemas.openxmlformats.org/officeDocument/2006/relationships/hyperlink" Target="https://www.scopus.com/inward/record.uri?eid=2-s2.0-85073070734&amp;doi=10.1007%2f978-3-319-63940-6_19&amp;partnerID=40&amp;md5=26bb65fd11cb6cc04e02e2c632145f54" TargetMode="External"/><Relationship Id="rId11" Type="http://schemas.openxmlformats.org/officeDocument/2006/relationships/hyperlink" Target="https://www.scopus.com/inward/record.uri?eid=2-s2.0-85033482280&amp;doi=10.1145%2f3123818.3123874&amp;partnerID=40&amp;md5=58bf1fb39d6ed0c8c63e40ca8ed79982" TargetMode="External"/><Relationship Id="rId53" Type="http://schemas.openxmlformats.org/officeDocument/2006/relationships/hyperlink" Target="https://www.scopus.com/inward/record.uri?eid=2-s2.0-84992199743&amp;doi=10.1109%2fHSI.2016.7529675&amp;partnerID=40&amp;md5=f764cdd91ac312f9f9a951560d9de14a" TargetMode="External"/><Relationship Id="rId149" Type="http://schemas.openxmlformats.org/officeDocument/2006/relationships/hyperlink" Target="https://www.scopus.com/inward/record.uri?eid=2-s2.0-84891507239&amp;doi=10.1007%2f978-3-642-39473-7_93&amp;partnerID=40&amp;md5=81e81838df495f4511bddf0713be918a" TargetMode="External"/><Relationship Id="rId314" Type="http://schemas.openxmlformats.org/officeDocument/2006/relationships/hyperlink" Target="https://www.scopus.com/inward/record.uri?eid=2-s2.0-85103880474&amp;doi=10.1145%2f3448139.3448201&amp;partnerID=40&amp;md5=785f6667267b68553ec41116a33f1abf" TargetMode="External"/><Relationship Id="rId356" Type="http://schemas.openxmlformats.org/officeDocument/2006/relationships/hyperlink" Target="https://www.scopus.com/inward/record.uri?eid=2-s2.0-85086466565&amp;doi=10.1007%2fs10664-020-09829-4&amp;partnerID=40&amp;md5=7974a028adf8554857fd5bbbd955289e" TargetMode="External"/><Relationship Id="rId398" Type="http://schemas.openxmlformats.org/officeDocument/2006/relationships/hyperlink" Target="https://www.scopus.com/inward/record.uri?eid=2-s2.0-85083513439&amp;partnerID=40&amp;md5=9ef4fcf7b36b661f96f302cfb9a11742" TargetMode="External"/><Relationship Id="rId95" Type="http://schemas.openxmlformats.org/officeDocument/2006/relationships/hyperlink" Target="https://www.scopus.com/inward/record.uri?eid=2-s2.0-85032338738&amp;doi=10.1007%2f978-3-662-44188-6_17&amp;partnerID=40&amp;md5=693f1350ecb78638a16e35d0cf7518cd" TargetMode="External"/><Relationship Id="rId160" Type="http://schemas.openxmlformats.org/officeDocument/2006/relationships/hyperlink" Target="https://www.scopus.com/inward/record.uri?eid=2-s2.0-84862726619&amp;doi=10.4156%2fjdcta.vol6.issue10.5&amp;partnerID=40&amp;md5=e978b851cfc62d4907dbd4bd539132b6" TargetMode="External"/><Relationship Id="rId216" Type="http://schemas.openxmlformats.org/officeDocument/2006/relationships/hyperlink" Target="https://www.scopus.com/inward/record.uri?eid=2-s2.0-57849150939&amp;doi=10.1068%2fp6253&amp;partnerID=40&amp;md5=82bed25e8de283277bf4261be83f9f0a" TargetMode="External"/><Relationship Id="rId423" Type="http://schemas.openxmlformats.org/officeDocument/2006/relationships/hyperlink" Target="https://www.scopus.com/inward/record.uri?eid=2-s2.0-85049143957&amp;doi=10.1109%2fTCYB.2018.2844177&amp;partnerID=40&amp;md5=776acbd288ab17fbfa852b5a90e711f3" TargetMode="External"/><Relationship Id="rId258" Type="http://schemas.openxmlformats.org/officeDocument/2006/relationships/hyperlink" Target="https://www.scopus.com/inward/record.uri?eid=2-s2.0-0031297165&amp;doi=10.1068%2fp261159&amp;partnerID=40&amp;md5=993382ab9a0acb9e8a1008751dbcef90" TargetMode="External"/><Relationship Id="rId465" Type="http://schemas.openxmlformats.org/officeDocument/2006/relationships/hyperlink" Target="https://www.scopus.com/inward/record.uri?eid=2-s2.0-85060018403&amp;partnerID=40&amp;md5=6a880ef296c715054946c778c617ab90" TargetMode="External"/><Relationship Id="rId22" Type="http://schemas.openxmlformats.org/officeDocument/2006/relationships/hyperlink" Target="https://www.scopus.com/inward/record.uri?eid=2-s2.0-85025132366&amp;doi=10.1145%2f3080631.3080641&amp;partnerID=40&amp;md5=fcca9dacd53aa728daa56d34e1e78981" TargetMode="External"/><Relationship Id="rId64" Type="http://schemas.openxmlformats.org/officeDocument/2006/relationships/hyperlink" Target="https://www.scopus.com/inward/record.uri?eid=2-s2.0-84964870913&amp;doi=10.1109%2fSBAC-PAD.2015.17&amp;partnerID=40&amp;md5=96e02cd6f8b0936210696e083b397e04" TargetMode="External"/><Relationship Id="rId118" Type="http://schemas.openxmlformats.org/officeDocument/2006/relationships/hyperlink" Target="https://www.scopus.com/inward/record.uri?eid=2-s2.0-84905842590&amp;doi=10.1109%2fAQTR.2014.6857844&amp;partnerID=40&amp;md5=cad8074aee59f326f35fd3279b7296b7" TargetMode="External"/><Relationship Id="rId325" Type="http://schemas.openxmlformats.org/officeDocument/2006/relationships/hyperlink" Target="https://www.scopus.com/inward/record.uri?eid=2-s2.0-85125669059&amp;doi=10.1109%2fASEW52652.2021.00037&amp;partnerID=40&amp;md5=ee816e5a3959f8bb34cb883b7e98c91f" TargetMode="External"/><Relationship Id="rId367" Type="http://schemas.openxmlformats.org/officeDocument/2006/relationships/hyperlink" Target="https://www.scopus.com/inward/record.uri?eid=2-s2.0-85085730429&amp;doi=10.1145%2f3379157.3391988&amp;partnerID=40&amp;md5=60dd7d1cd3ed4e0dfcb28c14300583d1" TargetMode="External"/><Relationship Id="rId171" Type="http://schemas.openxmlformats.org/officeDocument/2006/relationships/hyperlink" Target="https://www.scopus.com/inward/record.uri?eid=2-s2.0-80052403087&amp;doi=10.1109%2fICPC.2011.33&amp;partnerID=40&amp;md5=bbbe13e1813cfbe9ca5c8e1473a581fe" TargetMode="External"/><Relationship Id="rId227" Type="http://schemas.openxmlformats.org/officeDocument/2006/relationships/hyperlink" Target="https://www.scopus.com/inward/record.uri?eid=2-s2.0-33748440120&amp;doi=10.1007%2fs11263-006-8525-1&amp;partnerID=40&amp;md5=172d4e56841db3e099e8fa4fc5b0486a" TargetMode="External"/><Relationship Id="rId269" Type="http://schemas.openxmlformats.org/officeDocument/2006/relationships/hyperlink" Target="https://www.scopus.com/inward/record.uri?eid=2-s2.0-0026105924&amp;doi=10.1016%2f0004-3702%2891%2990080-4&amp;partnerID=40&amp;md5=1ce306161b551f1f0859bfc213e5e04a" TargetMode="External"/><Relationship Id="rId434" Type="http://schemas.openxmlformats.org/officeDocument/2006/relationships/hyperlink" Target="https://www.scopus.com/inward/record.uri?eid=2-s2.0-85053498140&amp;doi=10.1007%2fs10664-018-9649-y&amp;partnerID=40&amp;md5=d9ecd33148d6d2f95ee98724fd54ba3e" TargetMode="External"/><Relationship Id="rId476" Type="http://schemas.openxmlformats.org/officeDocument/2006/relationships/hyperlink" Target="https://www.scopus.com/inward/record.uri?eid=2-s2.0-85052525321&amp;doi=10.1109%2fICALT.2018.00116&amp;partnerID=40&amp;md5=05ea68291a2a98e450010927d93f454a" TargetMode="External"/><Relationship Id="rId33" Type="http://schemas.openxmlformats.org/officeDocument/2006/relationships/hyperlink" Target="https://www.scopus.com/inward/record.uri?eid=2-s2.0-85022223748&amp;doi=10.1007%2f978-3-319-61425-0_67&amp;partnerID=40&amp;md5=9bcb0d93ea7f3d84a8de71a871ad381e" TargetMode="External"/><Relationship Id="rId129" Type="http://schemas.openxmlformats.org/officeDocument/2006/relationships/hyperlink" Target="https://www.scopus.com/inward/record.uri?eid=2-s2.0-84899044856&amp;doi=10.1109%2fIAdCC.2014.6779450&amp;partnerID=40&amp;md5=7f5f136f81fa367a3c8c7672a1a449d7" TargetMode="External"/><Relationship Id="rId280" Type="http://schemas.openxmlformats.org/officeDocument/2006/relationships/hyperlink" Target="https://www.scopus.com/inward/record.uri?eid=2-s2.0-85119440560&amp;doi=10.1007%2fs11704-020-0422-1&amp;partnerID=40&amp;md5=697b164ab78ecd09b629e8fe668777c3" TargetMode="External"/><Relationship Id="rId336" Type="http://schemas.openxmlformats.org/officeDocument/2006/relationships/hyperlink" Target="https://www.scopus.com/inward/record.uri?eid=2-s2.0-85101805922&amp;doi=10.1109%2fTCYB.2020.2981480&amp;partnerID=40&amp;md5=4e3bb3d71607c3396da304e1935fc669" TargetMode="External"/><Relationship Id="rId501" Type="http://schemas.openxmlformats.org/officeDocument/2006/relationships/hyperlink" Target="https://www.scopus.com/inward/record.uri?eid=2-s2.0-85053889473&amp;partnerID=40&amp;md5=4175c21a709bddb40cc91028e7ad080a" TargetMode="External"/><Relationship Id="rId75" Type="http://schemas.openxmlformats.org/officeDocument/2006/relationships/hyperlink" Target="https://www.scopus.com/inward/record.uri?eid=2-s2.0-84945933633&amp;doi=10.1007%2f978-3-319-23207-2_31&amp;partnerID=40&amp;md5=0bee1ca807367b847255c341c2f0eb9b" TargetMode="External"/><Relationship Id="rId140" Type="http://schemas.openxmlformats.org/officeDocument/2006/relationships/hyperlink" Target="https://www.scopus.com/inward/record.uri?eid=2-s2.0-84884492372&amp;doi=10.1007%2f978-3-642-40246-3_28&amp;partnerID=40&amp;md5=2bcf5cf2d3e7ff713ef9a79c17987793" TargetMode="External"/><Relationship Id="rId182" Type="http://schemas.openxmlformats.org/officeDocument/2006/relationships/hyperlink" Target="https://www.scopus.com/inward/record.uri?eid=2-s2.0-84864921482&amp;partnerID=40&amp;md5=72ade937e816e93147f4291bfee086fe" TargetMode="External"/><Relationship Id="rId378" Type="http://schemas.openxmlformats.org/officeDocument/2006/relationships/hyperlink" Target="https://www.scopus.com/inward/record.uri?eid=2-s2.0-85085738664&amp;doi=10.1145%2f3379156.3391979&amp;partnerID=40&amp;md5=8fccf0f42d161eecd442f0ec0283ddfe" TargetMode="External"/><Relationship Id="rId403" Type="http://schemas.openxmlformats.org/officeDocument/2006/relationships/hyperlink" Target="https://www.scopus.com/inward/record.uri?eid=2-s2.0-85093108881&amp;doi=10.1109%2fTALE48000.2019.9225906&amp;partnerID=40&amp;md5=12e849259fd91a48cdd068f0f25186bf" TargetMode="External"/><Relationship Id="rId6" Type="http://schemas.openxmlformats.org/officeDocument/2006/relationships/hyperlink" Target="https://www.scopus.com/inward/record.uri?eid=2-s2.0-85041010907&amp;doi=10.1109%2fVLHCC.2017.8103489&amp;partnerID=40&amp;md5=71a723f650852dd01c916f65a41fa4fa" TargetMode="External"/><Relationship Id="rId238" Type="http://schemas.openxmlformats.org/officeDocument/2006/relationships/hyperlink" Target="https://www.scopus.com/inward/record.uri?eid=2-s2.0-8844267614&amp;doi=10.1117%2f12.527092&amp;partnerID=40&amp;md5=4c97d8575cb18ae77498d22ec38c123b" TargetMode="External"/><Relationship Id="rId445" Type="http://schemas.openxmlformats.org/officeDocument/2006/relationships/hyperlink" Target="https://www.scopus.com/inward/record.uri?eid=2-s2.0-85073407147&amp;doi=10.1109%2fEMIP.2019.00015&amp;partnerID=40&amp;md5=a6e597a101f4d6fb0e4d5b7392a47cbb" TargetMode="External"/><Relationship Id="rId487" Type="http://schemas.openxmlformats.org/officeDocument/2006/relationships/hyperlink" Target="https://www.scopus.com/inward/record.uri?eid=2-s2.0-85049679587&amp;doi=10.1145%2f3204493.3208343&amp;partnerID=40&amp;md5=1c1364a96c14c6a9e858cacb693560c1" TargetMode="External"/><Relationship Id="rId291" Type="http://schemas.openxmlformats.org/officeDocument/2006/relationships/hyperlink" Target="https://www.scopus.com/inward/record.uri?eid=2-s2.0-85118690964&amp;doi=10.1109%2fVL%2fHCC51201.2021.9576333&amp;partnerID=40&amp;md5=b0092be04965a459c6993e0ba205ae02" TargetMode="External"/><Relationship Id="rId305" Type="http://schemas.openxmlformats.org/officeDocument/2006/relationships/hyperlink" Target="https://www.scopus.com/inward/record.uri?eid=2-s2.0-85107545314&amp;doi=10.1145%2f3448018.3457424&amp;partnerID=40&amp;md5=995f868c526d1a06f32cd0a5be5fd111" TargetMode="External"/><Relationship Id="rId347" Type="http://schemas.openxmlformats.org/officeDocument/2006/relationships/hyperlink" Target="https://www.scopus.com/inward/record.uri?eid=2-s2.0-85098545955&amp;doi=10.1145%2f3377812.3382154&amp;partnerID=40&amp;md5=af143d6f2c791bfbc3f7453767d027de" TargetMode="External"/><Relationship Id="rId512" Type="http://schemas.openxmlformats.org/officeDocument/2006/relationships/hyperlink" Target="https://www.scopus.com/inward/record.uri?eid=2-s2.0-85021788494&amp;doi=10.1007%2f978-3-319-60642-2_3&amp;partnerID=40&amp;md5=18e9ef134f99de6903d67763b268b87f" TargetMode="External"/><Relationship Id="rId44" Type="http://schemas.openxmlformats.org/officeDocument/2006/relationships/hyperlink" Target="https://www.scopus.com/inward/record.uri?eid=2-s2.0-84940702369&amp;doi=10.1080%2f10494820.2015.1073746&amp;partnerID=40&amp;md5=9564f8e71728680f0bdda20791d723d1" TargetMode="External"/><Relationship Id="rId86" Type="http://schemas.openxmlformats.org/officeDocument/2006/relationships/hyperlink" Target="https://www.scopus.com/inward/record.uri?eid=2-s2.0-84938745865&amp;doi=10.1007%2fs11263-014-0794-5&amp;partnerID=40&amp;md5=a2ab44b23c2200451bfe339550292d09" TargetMode="External"/><Relationship Id="rId151" Type="http://schemas.openxmlformats.org/officeDocument/2006/relationships/hyperlink" Target="https://www.scopus.com/inward/record.uri?eid=2-s2.0-84876051273&amp;doi=10.1109%2fICARCV.2012.6485315&amp;partnerID=40&amp;md5=4e0a22e44db00e381bf7bc0c559d84a0" TargetMode="External"/><Relationship Id="rId389" Type="http://schemas.openxmlformats.org/officeDocument/2006/relationships/hyperlink" Target="https://www.scopus.com/inward/record.uri?eid=2-s2.0-85103840712&amp;partnerID=40&amp;md5=22c7a36f2582681d44ea108396079311" TargetMode="External"/><Relationship Id="rId193" Type="http://schemas.openxmlformats.org/officeDocument/2006/relationships/hyperlink" Target="https://www.scopus.com/inward/record.uri?eid=2-s2.0-78149284102&amp;doi=10.1007%2fs11257-010-9077-1&amp;partnerID=40&amp;md5=07df8023b875c35b6545be01dd52fb65" TargetMode="External"/><Relationship Id="rId207" Type="http://schemas.openxmlformats.org/officeDocument/2006/relationships/hyperlink" Target="https://www.scopus.com/inward/record.uri?eid=2-s2.0-67650499566&amp;doi=10.1109%2fADPRL.2009.4927526&amp;partnerID=40&amp;md5=0af599d748a5bd973ebb503db4c6f3ba" TargetMode="External"/><Relationship Id="rId249" Type="http://schemas.openxmlformats.org/officeDocument/2006/relationships/hyperlink" Target="https://www.scopus.com/inward/record.uri?eid=2-s2.0-0037241941&amp;doi=10.1016%2fS0925-2312%2801%2900711-1&amp;partnerID=40&amp;md5=5c15db6bf1d896197a2ee6e6dc661be6" TargetMode="External"/><Relationship Id="rId414" Type="http://schemas.openxmlformats.org/officeDocument/2006/relationships/hyperlink" Target="https://www.scopus.com/inward/record.uri?eid=2-s2.0-85079063391&amp;doi=10.1109%2fBESC48373.2019.8963457&amp;partnerID=40&amp;md5=195f0e51feebabae4dd4c05c58c34c84" TargetMode="External"/><Relationship Id="rId456" Type="http://schemas.openxmlformats.org/officeDocument/2006/relationships/hyperlink" Target="https://www.scopus.com/inward/record.uri?eid=2-s2.0-85074100941&amp;partnerID=40&amp;md5=d5896c4e8830be7248e76f732f7e8e14" TargetMode="External"/><Relationship Id="rId498" Type="http://schemas.openxmlformats.org/officeDocument/2006/relationships/hyperlink" Target="https://www.scopus.com/inward/record.uri?eid=2-s2.0-85060277498&amp;partnerID=40&amp;md5=46a753d552d8da7295b2495f1be77c9e" TargetMode="External"/><Relationship Id="rId13" Type="http://schemas.openxmlformats.org/officeDocument/2006/relationships/hyperlink" Target="https://www.scopus.com/inward/record.uri?eid=2-s2.0-85044854913&amp;doi=10.11591%2feecsi.4.996&amp;partnerID=40&amp;md5=247e065196f99fa415bc57f3ef15b3dc" TargetMode="External"/><Relationship Id="rId109" Type="http://schemas.openxmlformats.org/officeDocument/2006/relationships/hyperlink" Target="https://www.scopus.com/inward/record.uri?eid=2-s2.0-84937110372&amp;doi=10.1109%2fICMEW.2014.6890623&amp;partnerID=40&amp;md5=6711f86ac7f4b6833039306ac8d347e9" TargetMode="External"/><Relationship Id="rId260" Type="http://schemas.openxmlformats.org/officeDocument/2006/relationships/hyperlink" Target="https://www.scopus.com/inward/record.uri?eid=2-s2.0-77957043059&amp;doi=10.1016%2fS0926-907X%2805%2980026-1&amp;partnerID=40&amp;md5=a354c1d93308ed09150d79999480baeb" TargetMode="External"/><Relationship Id="rId316" Type="http://schemas.openxmlformats.org/officeDocument/2006/relationships/hyperlink" Target="https://www.scopus.com/inward/record.uri?eid=2-s2.0-85113858543&amp;doi=10.1145%2f3464432.3464435&amp;partnerID=40&amp;md5=2c922189ec78245e5dc6712ccbae21d8" TargetMode="External"/><Relationship Id="rId55" Type="http://schemas.openxmlformats.org/officeDocument/2006/relationships/hyperlink" Target="https://www.scopus.com/inward/record.uri?eid=2-s2.0-84989234964&amp;doi=10.1145%2f2984380.2984384&amp;partnerID=40&amp;md5=7e8f4603bd740f07f87e7effd6313396" TargetMode="External"/><Relationship Id="rId97" Type="http://schemas.openxmlformats.org/officeDocument/2006/relationships/hyperlink" Target="https://www.scopus.com/inward/record.uri?eid=2-s2.0-84947232461&amp;doi=10.1007%2f978-3-319-20684-4_58&amp;partnerID=40&amp;md5=76c3e438fe3245c170252e541419eaed" TargetMode="External"/><Relationship Id="rId120" Type="http://schemas.openxmlformats.org/officeDocument/2006/relationships/hyperlink" Target="https://www.scopus.com/inward/record.uri?eid=2-s2.0-84903188707&amp;doi=10.1007%2f978-3-319-07230-2_26&amp;partnerID=40&amp;md5=562225bbfd9efae730c9d0fbda418bb9" TargetMode="External"/><Relationship Id="rId358" Type="http://schemas.openxmlformats.org/officeDocument/2006/relationships/hyperlink" Target="https://www.scopus.com/inward/record.uri?eid=2-s2.0-85098852145&amp;doi=10.1109%2fCDS49703.2020.00071&amp;partnerID=40&amp;md5=531220a792d28f0ba21ad455b21226d2" TargetMode="External"/><Relationship Id="rId162" Type="http://schemas.openxmlformats.org/officeDocument/2006/relationships/hyperlink" Target="https://www.scopus.com/inward/record.uri?eid=2-s2.0-84858231168&amp;doi=10.1145%2f2145204.2145371&amp;partnerID=40&amp;md5=f2b55afad2634bab382fd798b87e1b47" TargetMode="External"/><Relationship Id="rId218" Type="http://schemas.openxmlformats.org/officeDocument/2006/relationships/hyperlink" Target="https://www.scopus.com/inward/record.uri?eid=2-s2.0-52149120828&amp;doi=10.1145%2f1322192.1322247&amp;partnerID=40&amp;md5=92d243aa738dd2e711f45db76bf6f21a" TargetMode="External"/><Relationship Id="rId425" Type="http://schemas.openxmlformats.org/officeDocument/2006/relationships/hyperlink" Target="https://www.scopus.com/inward/record.uri?eid=2-s2.0-85074802170&amp;doi=10.1145%2f3345120.3345144&amp;partnerID=40&amp;md5=cd07cd2df53451d99f5886628e76f7a1" TargetMode="External"/><Relationship Id="rId467" Type="http://schemas.openxmlformats.org/officeDocument/2006/relationships/hyperlink" Target="https://www.scopus.com/inward/record.uri?eid=2-s2.0-85058096775&amp;doi=10.1109%2fROMAN.2018.8525514&amp;partnerID=40&amp;md5=f10f720cc73d9f29b2f18c50b98fcd73" TargetMode="External"/><Relationship Id="rId271" Type="http://schemas.openxmlformats.org/officeDocument/2006/relationships/hyperlink" Target="https://www.scopus.com/inward/record.uri?eid=2-s2.0-0025961469&amp;doi=10.1007%2fBF02446297&amp;partnerID=40&amp;md5=8678d1e366a6fd208a5562a1dcabb930" TargetMode="External"/><Relationship Id="rId24" Type="http://schemas.openxmlformats.org/officeDocument/2006/relationships/hyperlink" Target="https://www.scopus.com/inward/record.uri?eid=2-s2.0-85053916126&amp;partnerID=40&amp;md5=32138fa50130e166cdf9f0a828870581" TargetMode="External"/><Relationship Id="rId66" Type="http://schemas.openxmlformats.org/officeDocument/2006/relationships/hyperlink" Target="https://www.scopus.com/inward/record.uri?eid=2-s2.0-85040102950&amp;partnerID=40&amp;md5=89a3dcf8b0dbc688e664427d829e11a9" TargetMode="External"/><Relationship Id="rId131" Type="http://schemas.openxmlformats.org/officeDocument/2006/relationships/hyperlink" Target="https://www.scopus.com/inward/record.uri?eid=2-s2.0-84885602405&amp;doi=10.1016%2fj.scico.2012.01.004&amp;partnerID=40&amp;md5=d48599ff3118585a8ddbfb67d7a34269" TargetMode="External"/><Relationship Id="rId327" Type="http://schemas.openxmlformats.org/officeDocument/2006/relationships/hyperlink" Target="https://www.scopus.com/inward/record.uri?eid=2-s2.0-85116935723&amp;doi=10.1016%2fj.procs.2021.09.003&amp;partnerID=40&amp;md5=527a826020271d9445f90bb4a5cceab4" TargetMode="External"/><Relationship Id="rId369" Type="http://schemas.openxmlformats.org/officeDocument/2006/relationships/hyperlink" Target="https://www.scopus.com/inward/record.uri?eid=2-s2.0-85070284963&amp;doi=10.1007%2fs10664-019-09751-4&amp;partnerID=40&amp;md5=af743f8ddfdfc84d22bfb3c6f2e24ff2" TargetMode="External"/><Relationship Id="rId173" Type="http://schemas.openxmlformats.org/officeDocument/2006/relationships/hyperlink" Target="https://www.scopus.com/inward/record.uri?eid=2-s2.0-80051663566&amp;doi=10.1007%2fs11554-010-0156-7&amp;partnerID=40&amp;md5=6a7761632679b928b5f8bb19aa43b7be" TargetMode="External"/><Relationship Id="rId229" Type="http://schemas.openxmlformats.org/officeDocument/2006/relationships/hyperlink" Target="https://www.scopus.com/inward/record.uri?eid=2-s2.0-34247354622&amp;doi=10.1145%2f1168987.1169001&amp;partnerID=40&amp;md5=96607911d54264b6a580a753f9f655df" TargetMode="External"/><Relationship Id="rId380" Type="http://schemas.openxmlformats.org/officeDocument/2006/relationships/hyperlink" Target="https://www.scopus.com/inward/record.uri?eid=2-s2.0-85085734705&amp;doi=10.1145%2f3379156.3391981&amp;partnerID=40&amp;md5=21d934cf2b821602f120262122ad2ccf" TargetMode="External"/><Relationship Id="rId436" Type="http://schemas.openxmlformats.org/officeDocument/2006/relationships/hyperlink" Target="https://www.scopus.com/inward/record.uri?eid=2-s2.0-85096894843&amp;partnerID=40&amp;md5=041ab8a3b43c0a4626d2f77dfcdcea26" TargetMode="External"/><Relationship Id="rId240" Type="http://schemas.openxmlformats.org/officeDocument/2006/relationships/hyperlink" Target="https://www.scopus.com/inward/record.uri?eid=2-s2.0-1942518758&amp;doi=10.1117%2f12.505320&amp;partnerID=40&amp;md5=e79a715d53c8ff09fdf8c8fe24b3fa26" TargetMode="External"/><Relationship Id="rId478" Type="http://schemas.openxmlformats.org/officeDocument/2006/relationships/hyperlink" Target="https://www.scopus.com/inward/record.uri?eid=2-s2.0-85055313327&amp;doi=10.1145%2f3212721.3212887&amp;partnerID=40&amp;md5=c5d01c979d715ccc9eac7b620aac6e59" TargetMode="External"/><Relationship Id="rId35" Type="http://schemas.openxmlformats.org/officeDocument/2006/relationships/hyperlink" Target="https://www.scopus.com/inward/record.uri?eid=2-s2.0-85016412775&amp;doi=10.1108%2fIMDS-08-2015-0335&amp;partnerID=40&amp;md5=5a508c7aad6d45c4c94dce4ada485596" TargetMode="External"/><Relationship Id="rId77" Type="http://schemas.openxmlformats.org/officeDocument/2006/relationships/hyperlink" Target="https://www.scopus.com/inward/record.uri?eid=2-s2.0-84962633661&amp;doi=10.1109%2fACIT-CSI.2015.44&amp;partnerID=40&amp;md5=772ae2867cc10f2c34d3479f4500e63c" TargetMode="External"/><Relationship Id="rId100" Type="http://schemas.openxmlformats.org/officeDocument/2006/relationships/hyperlink" Target="https://www.scopus.com/inward/record.uri?eid=2-s2.0-84944453563&amp;doi=10.1007%2f978-3-319-19857-6_13&amp;partnerID=40&amp;md5=3bf42f06f2ec034febd2eca8eef0b4b8" TargetMode="External"/><Relationship Id="rId282" Type="http://schemas.openxmlformats.org/officeDocument/2006/relationships/hyperlink" Target="https://www.scopus.com/inward/record.uri?eid=2-s2.0-85129478282&amp;doi=10.1561%2f116.00000031&amp;partnerID=40&amp;md5=659e1e9f7343f327f882ea3eb1fc6ab5" TargetMode="External"/><Relationship Id="rId338" Type="http://schemas.openxmlformats.org/officeDocument/2006/relationships/hyperlink" Target="https://www.scopus.com/inward/record.uri?eid=2-s2.0-85096505856&amp;doi=10.1007%2f978-3-030-63092-8_45&amp;partnerID=40&amp;md5=f860d9124a2a3dd03da83157310c746c" TargetMode="External"/><Relationship Id="rId503" Type="http://schemas.openxmlformats.org/officeDocument/2006/relationships/hyperlink" Target="https://www.scopus.com/inward/record.uri?eid=2-s2.0-85050402674&amp;doi=10.1007%2f978-3-319-92043-6_44&amp;partnerID=40&amp;md5=022a8a6f1ef0fa285aa3527373be0ac6" TargetMode="External"/><Relationship Id="rId8" Type="http://schemas.openxmlformats.org/officeDocument/2006/relationships/hyperlink" Target="https://www.scopus.com/inward/record.uri?eid=2-s2.0-85086220659&amp;doi=10.1007%2fs13218-017-0504-x&amp;partnerID=40&amp;md5=8b0ee8d36ffece333d2968b0aa1bea53" TargetMode="External"/><Relationship Id="rId142" Type="http://schemas.openxmlformats.org/officeDocument/2006/relationships/hyperlink" Target="https://www.scopus.com/inward/record.uri?eid=2-s2.0-84881423895&amp;doi=10.1109%2fTMI.2013.2259636&amp;partnerID=40&amp;md5=71b86798a64f17a84c953ce0f7b646ab" TargetMode="External"/><Relationship Id="rId184" Type="http://schemas.openxmlformats.org/officeDocument/2006/relationships/hyperlink" Target="https://www.scopus.com/inward/record.uri?eid=2-s2.0-79959917420&amp;partnerID=40&amp;md5=4fb261ad99a611c2b52935ee35e7a2f6" TargetMode="External"/><Relationship Id="rId391" Type="http://schemas.openxmlformats.org/officeDocument/2006/relationships/hyperlink" Target="https://www.scopus.com/inward/record.uri?eid=2-s2.0-85099189511&amp;doi=10.15388%2fINFEDU.2020.23&amp;partnerID=40&amp;md5=b5edee8d12f4eed6768741b309aac569" TargetMode="External"/><Relationship Id="rId405" Type="http://schemas.openxmlformats.org/officeDocument/2006/relationships/hyperlink" Target="https://www.scopus.com/inward/record.uri?eid=2-s2.0-85076786090&amp;doi=10.1145%2f3364510.3364516&amp;partnerID=40&amp;md5=23efd6b00152d56823dca4f26bfefae9" TargetMode="External"/><Relationship Id="rId447" Type="http://schemas.openxmlformats.org/officeDocument/2006/relationships/hyperlink" Target="https://www.scopus.com/inward/record.uri?eid=2-s2.0-85072335696&amp;doi=10.1109%2fICPC.2019.00033&amp;partnerID=40&amp;md5=f05fff2a6d72e37b5c2858683b1aa961" TargetMode="External"/><Relationship Id="rId251" Type="http://schemas.openxmlformats.org/officeDocument/2006/relationships/hyperlink" Target="https://www.scopus.com/inward/record.uri?eid=2-s2.0-0036663715&amp;doi=10.1006%2fijhc.2002.1012&amp;partnerID=40&amp;md5=dc0055f17b984dc6da2b1dd42aa6ca24" TargetMode="External"/><Relationship Id="rId489" Type="http://schemas.openxmlformats.org/officeDocument/2006/relationships/hyperlink" Target="https://www.scopus.com/inward/record.uri?eid=2-s2.0-85050073704&amp;doi=10.1145%2f3205873.3210702&amp;partnerID=40&amp;md5=4172dea2bf4f281bc1b7559ceab39b95" TargetMode="External"/><Relationship Id="rId46" Type="http://schemas.openxmlformats.org/officeDocument/2006/relationships/hyperlink" Target="https://www.scopus.com/inward/record.uri?eid=2-s2.0-84997542881&amp;doi=10.1145%2f2971485.2996724&amp;partnerID=40&amp;md5=914d35d458a9778e8bea124924941bb4" TargetMode="External"/><Relationship Id="rId293" Type="http://schemas.openxmlformats.org/officeDocument/2006/relationships/hyperlink" Target="https://www.scopus.com/inward/record.uri?eid=2-s2.0-85125876947&amp;doi=10.1145%2f3488838.3488850&amp;partnerID=40&amp;md5=75310bf3cc9631cd887f467e6ec21cba" TargetMode="External"/><Relationship Id="rId307" Type="http://schemas.openxmlformats.org/officeDocument/2006/relationships/hyperlink" Target="https://www.scopus.com/inward/record.uri?eid=2-s2.0-85107537076&amp;doi=10.1145%2f3448018.3457420&amp;partnerID=40&amp;md5=7f723e18b2120818abc33c672467c710" TargetMode="External"/><Relationship Id="rId349" Type="http://schemas.openxmlformats.org/officeDocument/2006/relationships/hyperlink" Target="https://www.scopus.com/inward/record.uri?eid=2-s2.0-85096365447&amp;doi=10.1109%2fCogInfoCom50765.2020.9237910&amp;partnerID=40&amp;md5=a4ca4f514697801d4eb6ae151467b6ed" TargetMode="External"/><Relationship Id="rId88" Type="http://schemas.openxmlformats.org/officeDocument/2006/relationships/hyperlink" Target="https://www.scopus.com/inward/record.uri?eid=2-s2.0-84961302068&amp;doi=10.1109%2fICPC.2015.35&amp;partnerID=40&amp;md5=310ca064f1075ac66bd11a9f6315d0d4" TargetMode="External"/><Relationship Id="rId111" Type="http://schemas.openxmlformats.org/officeDocument/2006/relationships/hyperlink" Target="https://www.scopus.com/inward/record.uri?eid=2-s2.0-84942520823&amp;doi=10.1145%2f2597008.2597795&amp;partnerID=40&amp;md5=925f28076c2c7516cca1f04b6fc3b61d" TargetMode="External"/><Relationship Id="rId153" Type="http://schemas.openxmlformats.org/officeDocument/2006/relationships/hyperlink" Target="https://www.scopus.com/inward/record.uri?eid=2-s2.0-84868247280&amp;doi=10.1109%2fINDIN.2012.6301203&amp;partnerID=40&amp;md5=44d2b48a1df06c7e27699ec79a16421e" TargetMode="External"/><Relationship Id="rId195" Type="http://schemas.openxmlformats.org/officeDocument/2006/relationships/hyperlink" Target="https://www.scopus.com/inward/record.uri?eid=2-s2.0-77952092196&amp;doi=10.1007%2fs00422-010-0365-y&amp;partnerID=40&amp;md5=76e259c3a4142a1e3ba747d658763cb3" TargetMode="External"/><Relationship Id="rId209" Type="http://schemas.openxmlformats.org/officeDocument/2006/relationships/hyperlink" Target="https://www.scopus.com/inward/record.uri?eid=2-s2.0-57549110884&amp;partnerID=40&amp;md5=5ddb55b768e023e46de20c44992c953a" TargetMode="External"/><Relationship Id="rId360" Type="http://schemas.openxmlformats.org/officeDocument/2006/relationships/hyperlink" Target="https://www.scopus.com/inward/record.uri?eid=2-s2.0-85093086730&amp;doi=10.1109%2fICCSE49874.2020.9201772&amp;partnerID=40&amp;md5=058a4361845329012e9860a7aa2b51c5" TargetMode="External"/><Relationship Id="rId416" Type="http://schemas.openxmlformats.org/officeDocument/2006/relationships/hyperlink" Target="https://www.scopus.com/inward/record.uri?eid=2-s2.0-85064534701&amp;doi=10.1177%2f0278364919842925&amp;partnerID=40&amp;md5=af06d3564588725a667b5ab107994c37" TargetMode="External"/><Relationship Id="rId220" Type="http://schemas.openxmlformats.org/officeDocument/2006/relationships/hyperlink" Target="https://www.scopus.com/inward/record.uri?eid=2-s2.0-46749092549&amp;doi=10.1109%2fWIAMIS.2007.81&amp;partnerID=40&amp;md5=7aaf0deffa37ee9df0211299dd62dfc0" TargetMode="External"/><Relationship Id="rId458" Type="http://schemas.openxmlformats.org/officeDocument/2006/relationships/hyperlink" Target="https://www.scopus.com/inward/record.uri?eid=2-s2.0-85069533899&amp;doi=10.1007%2f978-3-030-22419-6_43&amp;partnerID=40&amp;md5=daf32ae7b2bd60eb9f5d705d5a9e551f" TargetMode="External"/><Relationship Id="rId15" Type="http://schemas.openxmlformats.org/officeDocument/2006/relationships/hyperlink" Target="https://www.scopus.com/inward/record.uri?eid=2-s2.0-85028002481&amp;doi=10.1109%2fICRA.2017.7989021&amp;partnerID=40&amp;md5=20e85206ffbf694d4ea4409c60378230" TargetMode="External"/><Relationship Id="rId57" Type="http://schemas.openxmlformats.org/officeDocument/2006/relationships/hyperlink" Target="https://www.scopus.com/inward/record.uri?eid=2-s2.0-84979584163&amp;doi=10.1109%2fNCVPRIPG.2015.7490007&amp;partnerID=40&amp;md5=3721a90cf8e07439e51a5fba8030c8f0" TargetMode="External"/><Relationship Id="rId262" Type="http://schemas.openxmlformats.org/officeDocument/2006/relationships/hyperlink" Target="https://www.scopus.com/inward/record.uri?eid=2-s2.0-85056012954&amp;doi=10.1007%2fBF00197605&amp;partnerID=40&amp;md5=e3858176c4bf6924592537bb01d5fda8" TargetMode="External"/><Relationship Id="rId318" Type="http://schemas.openxmlformats.org/officeDocument/2006/relationships/hyperlink" Target="https://www.scopus.com/inward/record.uri?eid=2-s2.0-85102900725&amp;doi=10.3389%2ffnbot.2021.570507&amp;partnerID=40&amp;md5=c719937d74caf062541086a51622a55d" TargetMode="External"/><Relationship Id="rId99" Type="http://schemas.openxmlformats.org/officeDocument/2006/relationships/hyperlink" Target="https://www.scopus.com/inward/record.uri?eid=2-s2.0-84946055253&amp;doi=10.1007%2f978-3-319-16595-0_32&amp;partnerID=40&amp;md5=ae7eb1365dedc856b105ab57fc779fe7" TargetMode="External"/><Relationship Id="rId122" Type="http://schemas.openxmlformats.org/officeDocument/2006/relationships/hyperlink" Target="https://www.scopus.com/inward/record.uri?eid=2-s2.0-84900557195&amp;doi=10.1145%2f2559206.2581265&amp;partnerID=40&amp;md5=3d3db8b23f8853ca50119951c9ec5430" TargetMode="External"/><Relationship Id="rId164" Type="http://schemas.openxmlformats.org/officeDocument/2006/relationships/hyperlink" Target="https://www.scopus.com/inward/record.uri?eid=2-s2.0-84983585931&amp;doi=10.1145%2f2070719.2070723&amp;partnerID=40&amp;md5=14f5f9db7f03ce9e03f2a193a190933d" TargetMode="External"/><Relationship Id="rId371" Type="http://schemas.openxmlformats.org/officeDocument/2006/relationships/hyperlink" Target="https://www.scopus.com/inward/record.uri?eid=2-s2.0-85090838202&amp;doi=10.1145%2f3383219.3383228&amp;partnerID=40&amp;md5=7cc4a7dcebd1f33b5d8c45627f78d8be" TargetMode="External"/><Relationship Id="rId427" Type="http://schemas.openxmlformats.org/officeDocument/2006/relationships/hyperlink" Target="https://www.scopus.com/inward/record.uri?eid=2-s2.0-85069516576&amp;doi=10.1145%2f3317958.3318225&amp;partnerID=40&amp;md5=2df3b1948a98871c262d960e13b6fe7a" TargetMode="External"/><Relationship Id="rId469" Type="http://schemas.openxmlformats.org/officeDocument/2006/relationships/hyperlink" Target="https://www.scopus.com/inward/record.uri?eid=2-s2.0-85056661027&amp;doi=10.1145%2f3279981.3279991&amp;partnerID=40&amp;md5=c3a6e84167db09e804b0fdf3365daa01" TargetMode="External"/><Relationship Id="rId26" Type="http://schemas.openxmlformats.org/officeDocument/2006/relationships/hyperlink" Target="https://www.scopus.com/inward/record.uri?eid=2-s2.0-85053874546&amp;partnerID=40&amp;md5=d07b02983e150de58154f904492c2610" TargetMode="External"/><Relationship Id="rId231" Type="http://schemas.openxmlformats.org/officeDocument/2006/relationships/hyperlink" Target="https://www.scopus.com/inward/record.uri?eid=2-s2.0-33749616166&amp;partnerID=40&amp;md5=cbdbd57c0e6b3e751ceb78e67490a6c7" TargetMode="External"/><Relationship Id="rId273" Type="http://schemas.openxmlformats.org/officeDocument/2006/relationships/hyperlink" Target="https://www.scopus.com/inward/record.uri?eid=2-s2.0-0025543449&amp;partnerID=40&amp;md5=deda34724c64ed323990e8ff205c68d9" TargetMode="External"/><Relationship Id="rId329" Type="http://schemas.openxmlformats.org/officeDocument/2006/relationships/hyperlink" Target="https://www.scopus.com/inward/record.uri?eid=2-s2.0-85113876430&amp;doi=10.1109%2fACCESS.2021.3107795&amp;partnerID=40&amp;md5=122644428da593a7540dd0d8d67e3a88" TargetMode="External"/><Relationship Id="rId480" Type="http://schemas.openxmlformats.org/officeDocument/2006/relationships/hyperlink" Target="https://www.scopus.com/inward/record.uri?eid=2-s2.0-85053705430&amp;doi=10.1145%2f3213818.3220126&amp;partnerID=40&amp;md5=a87f543ba1b5f472d9afeaac303e00e6" TargetMode="External"/><Relationship Id="rId68" Type="http://schemas.openxmlformats.org/officeDocument/2006/relationships/hyperlink" Target="https://www.scopus.com/inward/record.uri?eid=2-s2.0-84994494357&amp;doi=10.1007%2f978-3-319-47665-0_54&amp;partnerID=40&amp;md5=a7f826307cd06e11397df18aec45de00" TargetMode="External"/><Relationship Id="rId133" Type="http://schemas.openxmlformats.org/officeDocument/2006/relationships/hyperlink" Target="https://www.scopus.com/inward/record.uri?eid=2-s2.0-84889790318&amp;partnerID=40&amp;md5=b6820c3c286abe899ac18f13b84edefe" TargetMode="External"/><Relationship Id="rId175" Type="http://schemas.openxmlformats.org/officeDocument/2006/relationships/hyperlink" Target="https://www.scopus.com/inward/record.uri?eid=2-s2.0-79960118862&amp;doi=10.1109%2f3DTV.2011.5877207&amp;partnerID=40&amp;md5=4c394c58680e9dce13f1320e6bf6df21" TargetMode="External"/><Relationship Id="rId340" Type="http://schemas.openxmlformats.org/officeDocument/2006/relationships/hyperlink" Target="https://www.scopus.com/inward/record.uri?eid=2-s2.0-85097136445&amp;doi=10.1145%2f3368089.3409681&amp;partnerID=40&amp;md5=8d869a22f80aa2a1b2bcc0a2b81c5b46" TargetMode="External"/><Relationship Id="rId200" Type="http://schemas.openxmlformats.org/officeDocument/2006/relationships/hyperlink" Target="https://www.scopus.com/inward/record.uri?eid=2-s2.0-84878696285&amp;doi=10.2312%2fLocalChapterEvents%2fTPCG%2fTPCG09%2f173-180&amp;partnerID=40&amp;md5=7ee70b45e80f9526cc360c4855cbed3e" TargetMode="External"/><Relationship Id="rId382" Type="http://schemas.openxmlformats.org/officeDocument/2006/relationships/hyperlink" Target="https://www.scopus.com/inward/record.uri?eid=2-s2.0-85085728310&amp;doi=10.1145%2f3379156.3391365&amp;partnerID=40&amp;md5=065cb127b5c7eaa8b042ba61659786cd" TargetMode="External"/><Relationship Id="rId438" Type="http://schemas.openxmlformats.org/officeDocument/2006/relationships/hyperlink" Target="https://www.scopus.com/inward/record.uri?eid=2-s2.0-85067624166&amp;doi=10.1145%2f3290605.3300306&amp;partnerID=40&amp;md5=4cae82da970110b9fd3d73da5d7f2cec" TargetMode="External"/><Relationship Id="rId242" Type="http://schemas.openxmlformats.org/officeDocument/2006/relationships/hyperlink" Target="https://www.scopus.com/inward/record.uri?eid=2-s2.0-18744365505&amp;doi=10.1145%2f964482.964500&amp;partnerID=40&amp;md5=1689a4fb9c8dad5aac60e42cf084bdbb" TargetMode="External"/><Relationship Id="rId284" Type="http://schemas.openxmlformats.org/officeDocument/2006/relationships/hyperlink" Target="https://www.scopus.com/inward/record.uri?eid=2-s2.0-85126395405&amp;doi=10.1561%2f116.00000040&amp;partnerID=40&amp;md5=2f9c8e667e79c224ba458c8ae77be0fd" TargetMode="External"/><Relationship Id="rId491" Type="http://schemas.openxmlformats.org/officeDocument/2006/relationships/hyperlink" Target="https://www.scopus.com/inward/record.uri?eid=2-s2.0-85034251782&amp;doi=10.1007%2fs11227-017-2193-5&amp;partnerID=40&amp;md5=b50fc355f61bfee892c1182097a8bf5a" TargetMode="External"/><Relationship Id="rId505" Type="http://schemas.openxmlformats.org/officeDocument/2006/relationships/hyperlink" Target="https://www.scopus.com/inward/record.uri?eid=2-s2.0-85044752149&amp;doi=10.3233%2fJIFS-169467&amp;partnerID=40&amp;md5=f01b06284f9a6650f6afbff2e90ca738" TargetMode="External"/><Relationship Id="rId37" Type="http://schemas.openxmlformats.org/officeDocument/2006/relationships/hyperlink" Target="https://www.scopus.com/inward/record.uri?eid=2-s2.0-85009895019&amp;doi=10.2197%2fipsjjip.25.100&amp;partnerID=40&amp;md5=13a4382b662a7f62d7340ea74cedf5f7" TargetMode="External"/><Relationship Id="rId79" Type="http://schemas.openxmlformats.org/officeDocument/2006/relationships/hyperlink" Target="https://www.scopus.com/inward/record.uri?eid=2-s2.0-84961575598&amp;doi=10.1109%2fESEM.2015.7321188&amp;partnerID=40&amp;md5=0a59802c41825bd428db5e6b39b3df60" TargetMode="External"/><Relationship Id="rId102" Type="http://schemas.openxmlformats.org/officeDocument/2006/relationships/hyperlink" Target="https://www.scopus.com/inward/record.uri?eid=2-s2.0-84939481843&amp;doi=10.5220%2f0005258904280436&amp;partnerID=40&amp;md5=52c17587adadd22878dea5c7246742f7" TargetMode="External"/><Relationship Id="rId144" Type="http://schemas.openxmlformats.org/officeDocument/2006/relationships/hyperlink" Target="https://www.scopus.com/inward/record.uri?eid=2-s2.0-85007152721&amp;doi=10.1145%2f2468356.2468361&amp;partnerID=40&amp;md5=49794519d87ccbf76ca36df571539b14" TargetMode="External"/><Relationship Id="rId90" Type="http://schemas.openxmlformats.org/officeDocument/2006/relationships/hyperlink" Target="https://www.scopus.com/inward/record.uri?eid=2-s2.0-84941202581&amp;doi=10.1109%2fBigMM.2015.24&amp;partnerID=40&amp;md5=03a58717d08bcb61b8eea205d93605c1" TargetMode="External"/><Relationship Id="rId186" Type="http://schemas.openxmlformats.org/officeDocument/2006/relationships/hyperlink" Target="https://www.scopus.com/inward/record.uri?eid=2-s2.0-79951645566&amp;doi=10.1109%2fAIM.2010.5695753&amp;partnerID=40&amp;md5=8318fc02b982f8b812e4557e2b600506" TargetMode="External"/><Relationship Id="rId351" Type="http://schemas.openxmlformats.org/officeDocument/2006/relationships/hyperlink" Target="https://www.scopus.com/inward/record.uri?eid=2-s2.0-85087459004&amp;doi=10.1145%2f3411811&amp;partnerID=40&amp;md5=ec88b0c4f3af52dbe1efe9fc15de8273" TargetMode="External"/><Relationship Id="rId393" Type="http://schemas.openxmlformats.org/officeDocument/2006/relationships/hyperlink" Target="https://www.scopus.com/inward/record.uri?eid=2-s2.0-85088752644&amp;doi=10.1007%2f978-3-030-49062-1_30&amp;partnerID=40&amp;md5=95b531cf731500c59f5fa91d64da95a4" TargetMode="External"/><Relationship Id="rId407" Type="http://schemas.openxmlformats.org/officeDocument/2006/relationships/hyperlink" Target="https://www.scopus.com/inward/record.uri?eid=2-s2.0-85076821874&amp;doi=10.1145%2f3363384.3363479&amp;partnerID=40&amp;md5=e22b658dfbf0a088c5b2941a27db0a33" TargetMode="External"/><Relationship Id="rId449" Type="http://schemas.openxmlformats.org/officeDocument/2006/relationships/hyperlink" Target="https://www.scopus.com/inward/record.uri?eid=2-s2.0-85069452233&amp;doi=10.1109%2fICSE.2019.00052&amp;partnerID=40&amp;md5=c6056f1c9e1946fa49bc9639af02c2fa" TargetMode="External"/><Relationship Id="rId211" Type="http://schemas.openxmlformats.org/officeDocument/2006/relationships/hyperlink" Target="https://www.scopus.com/inward/record.uri?eid=2-s2.0-77950332291&amp;doi=10.1145%2f1344471.1344480&amp;partnerID=40&amp;md5=5a70ac35e3d1d6b3fd2a6513c01aa2af" TargetMode="External"/><Relationship Id="rId253" Type="http://schemas.openxmlformats.org/officeDocument/2006/relationships/hyperlink" Target="https://www.scopus.com/inward/record.uri?eid=2-s2.0-0032684959&amp;doi=10.1145%2f302979.303131&amp;partnerID=40&amp;md5=cff6c3d210a8dbef58ae68d99575ec54" TargetMode="External"/><Relationship Id="rId295" Type="http://schemas.openxmlformats.org/officeDocument/2006/relationships/hyperlink" Target="https://www.scopus.com/inward/record.uri?eid=2-s2.0-85115941525&amp;doi=10.1145%2f3460418.3479267&amp;partnerID=40&amp;md5=910890c903c1937402a876904db917c9" TargetMode="External"/><Relationship Id="rId309" Type="http://schemas.openxmlformats.org/officeDocument/2006/relationships/hyperlink" Target="https://www.scopus.com/inward/record.uri?eid=2-s2.0-85107573703&amp;doi=10.1109%2fICPC52881.2021.00036&amp;partnerID=40&amp;md5=bd33f706d1227023f9723ae62cd0365e" TargetMode="External"/><Relationship Id="rId460" Type="http://schemas.openxmlformats.org/officeDocument/2006/relationships/hyperlink" Target="https://www.scopus.com/inward/record.uri?eid=2-s2.0-85065814237&amp;doi=10.21533%2fpen.v7i1.354&amp;partnerID=40&amp;md5=c20172f56803a4bcb72e16a461afa8d2" TargetMode="External"/><Relationship Id="rId48" Type="http://schemas.openxmlformats.org/officeDocument/2006/relationships/hyperlink" Target="https://www.scopus.com/inward/record.uri?eid=2-s2.0-84991490214&amp;doi=10.1145%2f2971648.2971687&amp;partnerID=40&amp;md5=fa5f3a0c9e49793e051b4cb2f8a503a2" TargetMode="External"/><Relationship Id="rId113" Type="http://schemas.openxmlformats.org/officeDocument/2006/relationships/hyperlink" Target="https://www.scopus.com/inward/record.uri?eid=2-s2.0-84927539084&amp;doi=10.1007%2f978-81-322-1695-7_65&amp;partnerID=40&amp;md5=a72b7e4e39a9e9726ee40779d94934b4" TargetMode="External"/><Relationship Id="rId320" Type="http://schemas.openxmlformats.org/officeDocument/2006/relationships/hyperlink" Target="https://www.scopus.com/inward/record.uri?eid=2-s2.0-85111035011&amp;doi=10.1145%2f3458709.3459008&amp;partnerID=40&amp;md5=41699058c3ff5a2ab9bf2df5cb6411c8" TargetMode="External"/><Relationship Id="rId155" Type="http://schemas.openxmlformats.org/officeDocument/2006/relationships/hyperlink" Target="https://www.scopus.com/inward/record.uri?eid=2-s2.0-84861885926&amp;doi=10.1016%2fj.asoc.2012.02.023&amp;partnerID=40&amp;md5=5a9774923f6e45246940947a604ff423" TargetMode="External"/><Relationship Id="rId197" Type="http://schemas.openxmlformats.org/officeDocument/2006/relationships/hyperlink" Target="https://www.scopus.com/inward/record.uri?eid=2-s2.0-79952496650&amp;doi=10.1109%2fSYNASC.2010.54&amp;partnerID=40&amp;md5=fc05f59d0bc5694d40e2374577461fbd" TargetMode="External"/><Relationship Id="rId362" Type="http://schemas.openxmlformats.org/officeDocument/2006/relationships/hyperlink" Target="https://www.scopus.com/inward/record.uri?eid=2-s2.0-85091947378&amp;doi=10.1145%2f3387904.3389279&amp;partnerID=40&amp;md5=9c03fd7f3d8c71cbd35352b943433144" TargetMode="External"/><Relationship Id="rId418" Type="http://schemas.openxmlformats.org/officeDocument/2006/relationships/hyperlink" Target="https://www.scopus.com/inward/record.uri?eid=2-s2.0-85077818348&amp;doi=10.1109%2fACIIW.2019.8925291&amp;partnerID=40&amp;md5=49ce11dd00a59cacaee1067695a622c4" TargetMode="External"/><Relationship Id="rId222" Type="http://schemas.openxmlformats.org/officeDocument/2006/relationships/hyperlink" Target="https://www.scopus.com/inward/record.uri?eid=2-s2.0-34047132177&amp;doi=10.1109%2fTSMCB.2006.886950&amp;partnerID=40&amp;md5=fa570d4de881d3739fcd5e32175a699c" TargetMode="External"/><Relationship Id="rId264" Type="http://schemas.openxmlformats.org/officeDocument/2006/relationships/hyperlink" Target="https://www.scopus.com/inward/record.uri?eid=2-s2.0-0027813057&amp;partnerID=40&amp;md5=ee4f762e6553abd94c7e8078ea93093f" TargetMode="External"/><Relationship Id="rId471" Type="http://schemas.openxmlformats.org/officeDocument/2006/relationships/hyperlink" Target="https://www.scopus.com/inward/record.uri?eid=2-s2.0-85061492623&amp;doi=10.1145%2f3239235.3240495&amp;partnerID=40&amp;md5=817fca29b160e664d0b223127acaf503" TargetMode="External"/><Relationship Id="rId17" Type="http://schemas.openxmlformats.org/officeDocument/2006/relationships/hyperlink" Target="https://www.scopus.com/inward/record.uri?eid=2-s2.0-85026777338&amp;doi=10.1109%2fICSE-C.2017.152&amp;partnerID=40&amp;md5=45edcda818042326ecbaa97753583c75" TargetMode="External"/><Relationship Id="rId59" Type="http://schemas.openxmlformats.org/officeDocument/2006/relationships/hyperlink" Target="https://www.scopus.com/inward/record.uri?eid=2-s2.0-84964820951&amp;doi=10.1109%2fHRI.2016.7451737&amp;partnerID=40&amp;md5=3b4c9170c715561d5220c1d858095763" TargetMode="External"/><Relationship Id="rId124" Type="http://schemas.openxmlformats.org/officeDocument/2006/relationships/hyperlink" Target="https://www.scopus.com/inward/record.uri?eid=2-s2.0-84900459185&amp;doi=10.1145%2f2556288.2557025&amp;partnerID=40&amp;md5=5e8aff7443905696f5fd46a26662b7dd" TargetMode="External"/><Relationship Id="rId70" Type="http://schemas.openxmlformats.org/officeDocument/2006/relationships/hyperlink" Target="https://www.scopus.com/inward/record.uri?eid=2-s2.0-84978887319&amp;doi=10.1007%2f978-3-319-39952-2_13&amp;partnerID=40&amp;md5=4f672491955d85e3dcf8c3da526c8b4d" TargetMode="External"/><Relationship Id="rId166" Type="http://schemas.openxmlformats.org/officeDocument/2006/relationships/hyperlink" Target="https://www.scopus.com/inward/record.uri?eid=2-s2.0-82455172272&amp;doi=10.2316%2fP.2011.734-008&amp;partnerID=40&amp;md5=75bebfc3944e53e054d4f7a8d0302b2a" TargetMode="External"/><Relationship Id="rId331" Type="http://schemas.openxmlformats.org/officeDocument/2006/relationships/hyperlink" Target="https://www.scopus.com/inward/record.uri?eid=2-s2.0-85112047591&amp;doi=10.1007%2f978-3-030-80865-5_4&amp;partnerID=40&amp;md5=97ef680d01149f5a1c6d3c2fac85b8d4" TargetMode="External"/><Relationship Id="rId373" Type="http://schemas.openxmlformats.org/officeDocument/2006/relationships/hyperlink" Target="https://www.scopus.com/inward/record.uri?eid=2-s2.0-85078707058&amp;doi=10.1109%2fLRA.2020.2965416&amp;partnerID=40&amp;md5=74ba473c6752cd7d2c09010c8f3473e0" TargetMode="External"/><Relationship Id="rId429" Type="http://schemas.openxmlformats.org/officeDocument/2006/relationships/hyperlink" Target="https://www.scopus.com/inward/record.uri?eid=2-s2.0-85069485107&amp;doi=10.1145%2f3317956.3318155&amp;partnerID=40&amp;md5=914ae649ca6fed3a537265a08b43673e" TargetMode="External"/><Relationship Id="rId1" Type="http://schemas.openxmlformats.org/officeDocument/2006/relationships/hyperlink" Target="https://www.scopus.com/inward/record.uri?eid=2-s2.0-85046401719&amp;doi=10.1109%2fEECSI.2017.8239082&amp;partnerID=40&amp;md5=f6eff7a1a09fea9002193ac141575108" TargetMode="External"/><Relationship Id="rId233" Type="http://schemas.openxmlformats.org/officeDocument/2006/relationships/hyperlink" Target="https://www.scopus.com/inward/record.uri?eid=2-s2.0-84861052975&amp;partnerID=40&amp;md5=2c1b6a0f5a47ff3ef29303507faf2b31" TargetMode="External"/><Relationship Id="rId440" Type="http://schemas.openxmlformats.org/officeDocument/2006/relationships/hyperlink" Target="https://www.scopus.com/inward/record.uri?eid=2-s2.0-85073456155&amp;doi=10.1109%2fEMIP.2019.00009&amp;partnerID=40&amp;md5=688cf26bd474779546770c2fb33916ad" TargetMode="External"/><Relationship Id="rId28" Type="http://schemas.openxmlformats.org/officeDocument/2006/relationships/hyperlink" Target="https://www.scopus.com/inward/record.uri?eid=2-s2.0-85032350695&amp;doi=10.1016%2fj.procs.2017.08.234&amp;partnerID=40&amp;md5=d36af588f314284a22fa889511565ce6" TargetMode="External"/><Relationship Id="rId275" Type="http://schemas.openxmlformats.org/officeDocument/2006/relationships/hyperlink" Target="https://www.scopus.com/inward/record.uri?eid=2-s2.0-0024846851&amp;doi=10.1117%2f12.969997&amp;partnerID=40&amp;md5=953a1a9335a9a852e4e37408fd5b74ad" TargetMode="External"/><Relationship Id="rId300" Type="http://schemas.openxmlformats.org/officeDocument/2006/relationships/hyperlink" Target="https://www.scopus.com/inward/record.uri?eid=2-s2.0-85117325986&amp;doi=10.23919%2fCCC52363.2021.9549800&amp;partnerID=40&amp;md5=c915ef7753eba709d3185f0def88d93d" TargetMode="External"/><Relationship Id="rId482" Type="http://schemas.openxmlformats.org/officeDocument/2006/relationships/hyperlink" Target="https://www.scopus.com/inward/record.uri?eid=2-s2.0-85063591454&amp;doi=10.1145%2f3216723.3216727&amp;partnerID=40&amp;md5=fda8b82483cea2080fde4ea84192bca3" TargetMode="External"/><Relationship Id="rId81" Type="http://schemas.openxmlformats.org/officeDocument/2006/relationships/hyperlink" Target="https://www.scopus.com/inward/record.uri?eid=2-s2.0-84942013015&amp;doi=10.1016%2fj.infsof.2015.06.008&amp;partnerID=40&amp;md5=7f007f2ff9a1bbdad92ebc41a76ff967" TargetMode="External"/><Relationship Id="rId135" Type="http://schemas.openxmlformats.org/officeDocument/2006/relationships/hyperlink" Target="https://www.scopus.com/inward/record.uri?eid=2-s2.0-84893298913&amp;doi=10.1109%2fAPSIPA.2013.6694351&amp;partnerID=40&amp;md5=c30848e89b9f64e00ce7d06d4c696906" TargetMode="External"/><Relationship Id="rId177" Type="http://schemas.openxmlformats.org/officeDocument/2006/relationships/hyperlink" Target="https://www.scopus.com/inward/record.uri?eid=2-s2.0-79953150239&amp;doi=10.1145%2f1957656.1957716&amp;partnerID=40&amp;md5=7fd01c8f292dd32907e309310af51678" TargetMode="External"/><Relationship Id="rId342" Type="http://schemas.openxmlformats.org/officeDocument/2006/relationships/hyperlink" Target="https://www.scopus.com/inward/record.uri?eid=2-s2.0-85099406691&amp;doi=10.1145%2f3422392.3422437&amp;partnerID=40&amp;md5=9c00040a7f410e8df88b2f573c1d1f2f" TargetMode="External"/><Relationship Id="rId384" Type="http://schemas.openxmlformats.org/officeDocument/2006/relationships/hyperlink" Target="https://www.scopus.com/inward/record.uri?eid=2-s2.0-85083567063&amp;doi=10.1109%2fSANER48275.2020.9054848&amp;partnerID=40&amp;md5=8df7f829252cc8a597bac60af7e3cb81" TargetMode="External"/><Relationship Id="rId202" Type="http://schemas.openxmlformats.org/officeDocument/2006/relationships/hyperlink" Target="https://www.scopus.com/inward/record.uri?eid=2-s2.0-77950561224&amp;doi=10.1109%2fICHR.2009.5379517&amp;partnerID=40&amp;md5=50f242429c84d458b560a33984af3c01" TargetMode="External"/><Relationship Id="rId244" Type="http://schemas.openxmlformats.org/officeDocument/2006/relationships/hyperlink" Target="https://www.scopus.com/inward/record.uri?eid=2-s2.0-0041426740&amp;doi=10.1023%2fA%3a1024754314969&amp;partnerID=40&amp;md5=211e3d655895fea77b2dc2b59ee1f7bf" TargetMode="External"/><Relationship Id="rId39" Type="http://schemas.openxmlformats.org/officeDocument/2006/relationships/hyperlink" Target="https://www.scopus.com/inward/record.uri?eid=2-s2.0-84988430895&amp;doi=10.1007%2f978-3-319-42972-4_4&amp;partnerID=40&amp;md5=5de1d1a92f6d6ad3339feadcb8486efe" TargetMode="External"/><Relationship Id="rId286" Type="http://schemas.openxmlformats.org/officeDocument/2006/relationships/hyperlink" Target="https://www.scopus.com/inward/record.uri?eid=2-s2.0-85122687553&amp;doi=10.3390%2fs22020568&amp;partnerID=40&amp;md5=eb692f22cc839f691119cc75c6e95298" TargetMode="External"/><Relationship Id="rId451" Type="http://schemas.openxmlformats.org/officeDocument/2006/relationships/hyperlink" Target="https://www.scopus.com/inward/record.uri?eid=2-s2.0-85062519237&amp;doi=10.1109%2fHPCC%2fSmartCity%2fDSS.2018.00071&amp;partnerID=40&amp;md5=f4a6588580202fcf1dcd975e0568c4ae" TargetMode="External"/><Relationship Id="rId493" Type="http://schemas.openxmlformats.org/officeDocument/2006/relationships/hyperlink" Target="https://www.scopus.com/inward/record.uri?eid=2-s2.0-85045941551&amp;doi=10.1145%2f3170358.3170386&amp;partnerID=40&amp;md5=95f1af85f71c4022a6dceff3456ab7ef" TargetMode="External"/><Relationship Id="rId507" Type="http://schemas.openxmlformats.org/officeDocument/2006/relationships/hyperlink" Target="https://www.scopus.com/inward/record.uri?eid=2-s2.0-85029668636&amp;doi=10.1007%2f978-3-319-64674-9_4&amp;partnerID=40&amp;md5=aba7f973c0c219a886ba52c80d3eba71" TargetMode="External"/><Relationship Id="rId50" Type="http://schemas.openxmlformats.org/officeDocument/2006/relationships/hyperlink" Target="https://www.scopus.com/inward/record.uri?eid=2-s2.0-84991106964&amp;doi=10.1145%2f2968219.2968524&amp;partnerID=40&amp;md5=8ae37bdfb305b5ce6b2b1641a73d5c7a" TargetMode="External"/><Relationship Id="rId104" Type="http://schemas.openxmlformats.org/officeDocument/2006/relationships/hyperlink" Target="https://www.scopus.com/inward/record.uri?eid=2-s2.0-84920177548&amp;doi=10.1109%2fICCAS.2014.6987945&amp;partnerID=40&amp;md5=675a5d8656487da587937470a4b6fc3a" TargetMode="External"/><Relationship Id="rId146" Type="http://schemas.openxmlformats.org/officeDocument/2006/relationships/hyperlink" Target="https://www.scopus.com/inward/record.uri?eid=2-s2.0-84880698340&amp;doi=10.1007%2fs10664-012-9201-4&amp;partnerID=40&amp;md5=c65a5cd5bde37e38d8806c3f120481c8" TargetMode="External"/><Relationship Id="rId188" Type="http://schemas.openxmlformats.org/officeDocument/2006/relationships/hyperlink" Target="https://www.scopus.com/inward/record.uri?eid=2-s2.0-78751632359&amp;doi=10.1109%2fICSMC.2010.5641883&amp;partnerID=40&amp;md5=8e4916059bb9cfc2a7edb1768e588c22" TargetMode="External"/><Relationship Id="rId311" Type="http://schemas.openxmlformats.org/officeDocument/2006/relationships/hyperlink" Target="https://www.scopus.com/inward/record.uri?eid=2-s2.0-85105759540&amp;doi=10.1145%2f3434643&amp;partnerID=40&amp;md5=ab4914da5eabd2a98283d19a0b257038" TargetMode="External"/><Relationship Id="rId353" Type="http://schemas.openxmlformats.org/officeDocument/2006/relationships/hyperlink" Target="https://www.scopus.com/inward/record.uri?eid=2-s2.0-85096656702&amp;doi=10.1109%2fICSME46990.2020.00051&amp;partnerID=40&amp;md5=c9682167b89d7afc5371dd2b82d2806d" TargetMode="External"/><Relationship Id="rId395" Type="http://schemas.openxmlformats.org/officeDocument/2006/relationships/hyperlink" Target="https://www.scopus.com/inward/record.uri?eid=2-s2.0-85088232330&amp;doi=10.1007%2f978-3-030-50943-9_7&amp;partnerID=40&amp;md5=76aad8fcacde4b883ef8a64627538242" TargetMode="External"/><Relationship Id="rId409" Type="http://schemas.openxmlformats.org/officeDocument/2006/relationships/hyperlink" Target="https://www.scopus.com/inward/record.uri?eid=2-s2.0-85082400444&amp;doi=10.1109%2fAPSIPAASC47483.2019.9023036&amp;partnerID=40&amp;md5=e140efc09f9085833fd25fb3de636932" TargetMode="External"/><Relationship Id="rId92" Type="http://schemas.openxmlformats.org/officeDocument/2006/relationships/hyperlink" Target="https://www.scopus.com/inward/record.uri?eid=2-s2.0-84925535115&amp;doi=10.1007%2fs00138-014-0656-8&amp;partnerID=40&amp;md5=fe182376f9a948f68e754d1a1ce0c88c" TargetMode="External"/><Relationship Id="rId213" Type="http://schemas.openxmlformats.org/officeDocument/2006/relationships/hyperlink" Target="https://www.scopus.com/inward/record.uri?eid=2-s2.0-51449108093&amp;doi=10.1109%2fICASSP.2008.4517705&amp;partnerID=40&amp;md5=84cf3a8a180ab537fcf35ccd701c9454" TargetMode="External"/><Relationship Id="rId420" Type="http://schemas.openxmlformats.org/officeDocument/2006/relationships/hyperlink" Target="https://www.scopus.com/inward/record.uri?eid=2-s2.0-85075858648&amp;doi=10.1109%2fVISSOFT.2019.00016&amp;partnerID=40&amp;md5=cb6da1aaf8da8e52078a63d2d5658f69" TargetMode="External"/><Relationship Id="rId255" Type="http://schemas.openxmlformats.org/officeDocument/2006/relationships/hyperlink" Target="https://www.scopus.com/inward/record.uri?eid=2-s2.0-0032225501&amp;doi=10.1117%2f12.307180&amp;partnerID=40&amp;md5=fcf8e39a75065c5a6c744e74d134ee56" TargetMode="External"/><Relationship Id="rId297" Type="http://schemas.openxmlformats.org/officeDocument/2006/relationships/hyperlink" Target="https://www.scopus.com/inward/record.uri?eid=2-s2.0-85109775957&amp;doi=10.1007%2fs10664-021-10002-8&amp;partnerID=40&amp;md5=0cdbf0d60d65e268ae20c95943ae9d6b" TargetMode="External"/><Relationship Id="rId462" Type="http://schemas.openxmlformats.org/officeDocument/2006/relationships/hyperlink" Target="https://www.scopus.com/inward/record.uri?eid=2-s2.0-85062837341&amp;doi=10.1109%2fCVPR.2018.00053&amp;partnerID=40&amp;md5=619c2f3f5b07ac60f394d0c872e5fd9d" TargetMode="External"/><Relationship Id="rId115" Type="http://schemas.openxmlformats.org/officeDocument/2006/relationships/hyperlink" Target="https://www.scopus.com/inward/record.uri?eid=2-s2.0-84908701467&amp;doi=10.1145%2f2638728.2641695&amp;partnerID=40&amp;md5=be813c9cfaab293299619033d324f577" TargetMode="External"/><Relationship Id="rId157" Type="http://schemas.openxmlformats.org/officeDocument/2006/relationships/hyperlink" Target="https://www.scopus.com/inward/record.uri?eid=2-s2.0-84862680733&amp;doi=10.1145%2f2168556.2168592&amp;partnerID=40&amp;md5=4cb0aef65a4a043def6a37bfec6bbe64" TargetMode="External"/><Relationship Id="rId322" Type="http://schemas.openxmlformats.org/officeDocument/2006/relationships/hyperlink" Target="https://www.scopus.com/inward/record.uri?eid=2-s2.0-85113221075&amp;doi=10.1145%2f3459104.3459172&amp;partnerID=40&amp;md5=77d6572e4360d7cb2f6ad5de7ac2d24b" TargetMode="External"/><Relationship Id="rId364" Type="http://schemas.openxmlformats.org/officeDocument/2006/relationships/hyperlink" Target="https://www.scopus.com/inward/record.uri?eid=2-s2.0-85090497395&amp;doi=10.1145%2f3357236.3395553&amp;partnerID=40&amp;md5=4fed9340f7100d35ae07111a0cd469bb" TargetMode="External"/><Relationship Id="rId61" Type="http://schemas.openxmlformats.org/officeDocument/2006/relationships/hyperlink" Target="https://www.scopus.com/inward/record.uri?eid=2-s2.0-85017381176&amp;doi=10.1145%2f2927929.2927960&amp;partnerID=40&amp;md5=df52a8a93fb9460d006301eef98b6844" TargetMode="External"/><Relationship Id="rId199" Type="http://schemas.openxmlformats.org/officeDocument/2006/relationships/hyperlink" Target="https://www.scopus.com/inward/record.uri?eid=2-s2.0-84892456621&amp;doi=10.1145%2f1518701.1518758&amp;partnerID=40&amp;md5=81deaba8b5fc2d0aa2f1e61755a4bffe" TargetMode="External"/><Relationship Id="rId19" Type="http://schemas.openxmlformats.org/officeDocument/2006/relationships/hyperlink" Target="https://www.scopus.com/inward/record.uri?eid=2-s2.0-85025177144&amp;doi=10.1109%2fICPC.2017.34&amp;partnerID=40&amp;md5=5361049d199d633bf3e93401145d5514" TargetMode="External"/><Relationship Id="rId224" Type="http://schemas.openxmlformats.org/officeDocument/2006/relationships/hyperlink" Target="https://www.scopus.com/inward/record.uri?eid=2-s2.0-38149131186&amp;doi=10.1007%2f978-3-540-75773-3_2&amp;partnerID=40&amp;md5=de9c941427dcdeb9d31d890aea061d24" TargetMode="External"/><Relationship Id="rId266" Type="http://schemas.openxmlformats.org/officeDocument/2006/relationships/hyperlink" Target="https://www.scopus.com/inward/record.uri?eid=2-s2.0-0026387525&amp;partnerID=40&amp;md5=45ded0ad504759a848dac646f2150921" TargetMode="External"/><Relationship Id="rId431" Type="http://schemas.openxmlformats.org/officeDocument/2006/relationships/hyperlink" Target="https://www.scopus.com/inward/record.uri?eid=2-s2.0-85069448235&amp;doi=10.1145%2f3314111.3319833&amp;partnerID=40&amp;md5=933fb48087b7dc6207452ae44fa551f2" TargetMode="External"/><Relationship Id="rId473" Type="http://schemas.openxmlformats.org/officeDocument/2006/relationships/hyperlink" Target="https://www.scopus.com/inward/record.uri?eid=2-s2.0-85053239771&amp;doi=10.1109%2fISET.2018.00050&amp;partnerID=40&amp;md5=74d5441e496aa1b84edbf39b5122bb47" TargetMode="External"/><Relationship Id="rId30" Type="http://schemas.openxmlformats.org/officeDocument/2006/relationships/hyperlink" Target="https://www.scopus.com/inward/record.uri?eid=2-s2.0-85025175768&amp;doi=10.1007%2f978-3-319-58628-1_17&amp;partnerID=40&amp;md5=ea793e7cf3c83adf1d4a6aaeafc4c9d6" TargetMode="External"/><Relationship Id="rId126" Type="http://schemas.openxmlformats.org/officeDocument/2006/relationships/hyperlink" Target="https://www.scopus.com/inward/record.uri?eid=2-s2.0-84899685639&amp;doi=10.1145%2f2578153.2578218&amp;partnerID=40&amp;md5=42268c9ade399be6956ae87a87deebd3" TargetMode="External"/><Relationship Id="rId168" Type="http://schemas.openxmlformats.org/officeDocument/2006/relationships/hyperlink" Target="https://www.scopus.com/inward/record.uri?eid=2-s2.0-81855187188&amp;doi=10.1007%2f978-3-642-24965-5_83&amp;partnerID=40&amp;md5=1e1e469557057ab075301baf9846d102" TargetMode="External"/><Relationship Id="rId333" Type="http://schemas.openxmlformats.org/officeDocument/2006/relationships/hyperlink" Target="https://www.scopus.com/inward/record.uri?eid=2-s2.0-85107331859&amp;doi=10.1007%2f978-3-030-72660-7_4&amp;partnerID=40&amp;md5=50c88be68b6b44e1218cb42afe637a9f" TargetMode="External"/><Relationship Id="rId72" Type="http://schemas.openxmlformats.org/officeDocument/2006/relationships/hyperlink" Target="https://www.scopus.com/inward/record.uri?eid=2-s2.0-84976412078&amp;doi=10.1007%2f978-3-319-39796-2_7&amp;partnerID=40&amp;md5=a93e5d8c52ffc63e6dce12a486abaa3c" TargetMode="External"/><Relationship Id="rId375" Type="http://schemas.openxmlformats.org/officeDocument/2006/relationships/hyperlink" Target="https://www.scopus.com/inward/record.uri?eid=2-s2.0-85117541704&amp;doi=10.1145%2f3384657.3384796&amp;partnerID=40&amp;md5=e6750b8bfae3e1a037a7abc97969ab25" TargetMode="External"/><Relationship Id="rId3" Type="http://schemas.openxmlformats.org/officeDocument/2006/relationships/hyperlink" Target="https://www.scopus.com/inward/record.uri?eid=2-s2.0-85040243438&amp;doi=10.1145%2f3152832.3152836&amp;partnerID=40&amp;md5=c77f5b182c53fd50830c1710b0bc53bc" TargetMode="External"/><Relationship Id="rId235" Type="http://schemas.openxmlformats.org/officeDocument/2006/relationships/hyperlink" Target="https://www.scopus.com/inward/record.uri?eid=2-s2.0-85047657026&amp;partnerID=40&amp;md5=246a71df3f6d3acb8ce1d6815ba03762" TargetMode="External"/><Relationship Id="rId277" Type="http://schemas.openxmlformats.org/officeDocument/2006/relationships/hyperlink" Target="https://www.scopus.com/inward/record.uri?eid=2-s2.0-0017153231&amp;doi=10.1007%2fBF00344150&amp;partnerID=40&amp;md5=fa7a9a8d749c9df1f14bc9c0438d5fbc" TargetMode="External"/><Relationship Id="rId400" Type="http://schemas.openxmlformats.org/officeDocument/2006/relationships/hyperlink" Target="https://www.scopus.com/inward/record.uri?eid=2-s2.0-85078230221&amp;doi=10.1109%2fTII.2019.2933481&amp;partnerID=40&amp;md5=1a4d116f0e72b36bd8e0c329c9a3ef51" TargetMode="External"/><Relationship Id="rId442" Type="http://schemas.openxmlformats.org/officeDocument/2006/relationships/hyperlink" Target="https://www.scopus.com/inward/record.uri?eid=2-s2.0-85073440661&amp;doi=10.1109%2fEMIP.2019.00014&amp;partnerID=40&amp;md5=645d623a9e925afebf670c77db0adef6" TargetMode="External"/><Relationship Id="rId484" Type="http://schemas.openxmlformats.org/officeDocument/2006/relationships/hyperlink" Target="https://www.scopus.com/inward/record.uri?eid=2-s2.0-85061494807&amp;doi=10.1145%2f3216723.3216725&amp;partnerID=40&amp;md5=71dd111e60c9ed50503dbc74871ec129" TargetMode="External"/><Relationship Id="rId137" Type="http://schemas.openxmlformats.org/officeDocument/2006/relationships/hyperlink" Target="https://www.scopus.com/inward/record.uri?eid=2-s2.0-84887199741&amp;partnerID=40&amp;md5=5809b856bec862492603ff207a60545e" TargetMode="External"/><Relationship Id="rId302" Type="http://schemas.openxmlformats.org/officeDocument/2006/relationships/hyperlink" Target="https://www.scopus.com/inward/record.uri?eid=2-s2.0-85111042375&amp;doi=10.1109%2fTLT.2021.3097766&amp;partnerID=40&amp;md5=43e33faceff9a3f4d2ee16fa909ccb1e" TargetMode="External"/><Relationship Id="rId344" Type="http://schemas.openxmlformats.org/officeDocument/2006/relationships/hyperlink" Target="https://www.scopus.com/inward/record.uri?eid=2-s2.0-85103598036&amp;doi=10.1145%2f3442481.3442505&amp;partnerID=40&amp;md5=5c2e8ec8d3a77d7bf605e717d46c1c4a" TargetMode="External"/><Relationship Id="rId41" Type="http://schemas.openxmlformats.org/officeDocument/2006/relationships/hyperlink" Target="https://www.scopus.com/inward/record.uri?eid=2-s2.0-85011088681&amp;doi=10.1109%2fCRV.2016.69&amp;partnerID=40&amp;md5=17abacafa8b13d3e52489c3f568d3761" TargetMode="External"/><Relationship Id="rId83" Type="http://schemas.openxmlformats.org/officeDocument/2006/relationships/hyperlink" Target="https://www.scopus.com/inward/record.uri?eid=2-s2.0-84959935336&amp;doi=10.1109%2fISMS.2014.163&amp;partnerID=40&amp;md5=80a833fd8e9852baaae9861d98509c5a" TargetMode="External"/><Relationship Id="rId179" Type="http://schemas.openxmlformats.org/officeDocument/2006/relationships/hyperlink" Target="https://www.scopus.com/inward/record.uri?eid=2-s2.0-84858054806&amp;doi=10.1145%2f2141622.2141673&amp;partnerID=40&amp;md5=c4af5aee62b30048326964c791fc4afb" TargetMode="External"/><Relationship Id="rId386" Type="http://schemas.openxmlformats.org/officeDocument/2006/relationships/hyperlink" Target="https://www.scopus.com/inward/record.uri?eid=2-s2.0-85070732550&amp;doi=10.1016%2fj.rcim.2019.101830&amp;partnerID=40&amp;md5=882db10d1a31eefd95bd593c80f1d448" TargetMode="External"/><Relationship Id="rId190" Type="http://schemas.openxmlformats.org/officeDocument/2006/relationships/hyperlink" Target="https://www.scopus.com/inward/record.uri?eid=2-s2.0-78651474633&amp;doi=10.1109%2fIROS.2010.5650381&amp;partnerID=40&amp;md5=63870ecb509408f98b998d29160675b9" TargetMode="External"/><Relationship Id="rId204" Type="http://schemas.openxmlformats.org/officeDocument/2006/relationships/hyperlink" Target="https://www.scopus.com/inward/record.uri?eid=2-s2.0-70350039230&amp;doi=10.1364%2fJOSAA.26.0000B1&amp;partnerID=40&amp;md5=5cc8d1b60dfbfe0a99dd7eeecc8f80e8" TargetMode="External"/><Relationship Id="rId246" Type="http://schemas.openxmlformats.org/officeDocument/2006/relationships/hyperlink" Target="https://www.scopus.com/inward/record.uri?eid=2-s2.0-23044466525&amp;doi=10.1007%2f978-3-540-44972-0_17&amp;partnerID=40&amp;md5=49630154d382b787e6bf131ce10192d3" TargetMode="External"/><Relationship Id="rId288" Type="http://schemas.openxmlformats.org/officeDocument/2006/relationships/hyperlink" Target="https://www.scopus.com/inward/record.uri?eid=2-s2.0-85118857764&amp;doi=10.1016%2fj.jvcir.2021.103367&amp;partnerID=40&amp;md5=41e0f9c34e8d36fe63db40cfd7a767af" TargetMode="External"/><Relationship Id="rId411" Type="http://schemas.openxmlformats.org/officeDocument/2006/relationships/hyperlink" Target="https://www.scopus.com/inward/record.uri?eid=2-s2.0-85085579088&amp;doi=10.1109%2fCogInfoCom47531.2019.9089941&amp;partnerID=40&amp;md5=09fe7439a2c3108828a7243a19299bf6" TargetMode="External"/><Relationship Id="rId453" Type="http://schemas.openxmlformats.org/officeDocument/2006/relationships/hyperlink" Target="https://www.scopus.com/inward/record.uri?eid=2-s2.0-85085993280&amp;partnerID=40&amp;md5=fea03d96adac79c4e68e8799236ee11f" TargetMode="External"/><Relationship Id="rId509" Type="http://schemas.openxmlformats.org/officeDocument/2006/relationships/hyperlink" Target="https://www.scopus.com/inward/record.uri?eid=2-s2.0-85029489259&amp;doi=10.1007%2f978-3-319-60477-0_2&amp;partnerID=40&amp;md5=1f672efc0b0159712925aeb917b43904" TargetMode="External"/><Relationship Id="rId106" Type="http://schemas.openxmlformats.org/officeDocument/2006/relationships/hyperlink" Target="https://www.scopus.com/inward/record.uri?eid=2-s2.0-84929223780&amp;doi=10.1109%2fICRA.2014.6907258&amp;partnerID=40&amp;md5=3a9ec77b1f641152bbfac8b3664a0c2f" TargetMode="External"/><Relationship Id="rId313" Type="http://schemas.openxmlformats.org/officeDocument/2006/relationships/hyperlink" Target="https://www.scopus.com/inward/record.uri?eid=2-s2.0-85104424369&amp;doi=10.1145%2f3397482.3450719&amp;partnerID=40&amp;md5=8ae6dd9269fc0cfeb95ce4adf47ca1f1" TargetMode="External"/><Relationship Id="rId495" Type="http://schemas.openxmlformats.org/officeDocument/2006/relationships/hyperlink" Target="https://www.scopus.com/inward/record.uri?eid=2-s2.0-85031916245&amp;doi=10.1007%2fs10339-017-0841-6&amp;partnerID=40&amp;md5=f5a08b0c8a92a889b5d40da9a375fd20" TargetMode="External"/><Relationship Id="rId10" Type="http://schemas.openxmlformats.org/officeDocument/2006/relationships/hyperlink" Target="https://www.scopus.com/inward/record.uri?eid=2-s2.0-85014040382&amp;doi=10.1016%2fj.neucom.2017.02.036&amp;partnerID=40&amp;md5=2a98f2428f102b73c6e88d288820f41f" TargetMode="External"/><Relationship Id="rId52" Type="http://schemas.openxmlformats.org/officeDocument/2006/relationships/hyperlink" Target="https://www.scopus.com/inward/record.uri?eid=2-s2.0-84987949081&amp;doi=10.1109%2fCOMPSAC.2016.57&amp;partnerID=40&amp;md5=8336e90a4de2d96ba9c2913411ab6dd8" TargetMode="External"/><Relationship Id="rId94" Type="http://schemas.openxmlformats.org/officeDocument/2006/relationships/hyperlink" Target="https://www.scopus.com/inward/record.uri?eid=2-s2.0-85085615972&amp;partnerID=40&amp;md5=935236b1cf0a9251d8fd208797319528" TargetMode="External"/><Relationship Id="rId148" Type="http://schemas.openxmlformats.org/officeDocument/2006/relationships/hyperlink" Target="https://www.scopus.com/inward/record.uri?eid=2-s2.0-84898457718&amp;doi=10.5244%2fC.27.60&amp;partnerID=40&amp;md5=a99dbc88fd8ed28b3d580c0988e6867c" TargetMode="External"/><Relationship Id="rId355" Type="http://schemas.openxmlformats.org/officeDocument/2006/relationships/hyperlink" Target="https://www.scopus.com/inward/record.uri?eid=2-s2.0-85091052408&amp;doi=10.1111%2fcogs.12893&amp;partnerID=40&amp;md5=dc1899d9d4febd58eb21c61e684a5ba8" TargetMode="External"/><Relationship Id="rId397" Type="http://schemas.openxmlformats.org/officeDocument/2006/relationships/hyperlink" Target="https://www.scopus.com/inward/record.uri?eid=2-s2.0-85086271461&amp;doi=10.1007%2f978-981-15-5584-8_6&amp;partnerID=40&amp;md5=d089546a16205ae283870205eda2d2f4" TargetMode="External"/><Relationship Id="rId215" Type="http://schemas.openxmlformats.org/officeDocument/2006/relationships/hyperlink" Target="https://www.scopus.com/inward/record.uri?eid=2-s2.0-50249088113&amp;doi=10.1145%2f1279920.1279923&amp;partnerID=40&amp;md5=ffbca975a2263a20be7bcde184b1c7de" TargetMode="External"/><Relationship Id="rId257" Type="http://schemas.openxmlformats.org/officeDocument/2006/relationships/hyperlink" Target="https://www.scopus.com/inward/record.uri?eid=2-s2.0-0009642644&amp;doi=10.1117%2f12.274485&amp;partnerID=40&amp;md5=02da64e610f4dfa3981195dd67a514a5" TargetMode="External"/><Relationship Id="rId422" Type="http://schemas.openxmlformats.org/officeDocument/2006/relationships/hyperlink" Target="https://www.scopus.com/inward/record.uri?eid=2-s2.0-85065784925&amp;doi=10.1016%2fj.ijcci.2019.04.004&amp;partnerID=40&amp;md5=aa9e5478071f6bccd2f70248d96f21b0" TargetMode="External"/><Relationship Id="rId464" Type="http://schemas.openxmlformats.org/officeDocument/2006/relationships/hyperlink" Target="https://www.scopus.com/inward/record.uri?eid=2-s2.0-85060036226&amp;partnerID=40&amp;md5=bcdeeec6bc3a7d9d2ec4d1fe18333167" TargetMode="External"/><Relationship Id="rId299" Type="http://schemas.openxmlformats.org/officeDocument/2006/relationships/hyperlink" Target="https://www.scopus.com/inward/record.uri?eid=2-s2.0-85120981789&amp;doi=10.1145%2f3481646.3481659&amp;partnerID=40&amp;md5=b549e5dc99b561e33e7a2b5507868d05"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scopus.com/inward/record.uri?eid=2-s2.0-85086627685&amp;doi=10.1016%2fj.procs.2020.04.282&amp;partnerID=40&amp;md5=95a33d8e9e334fd3bbf2bc4cd25dce7a" TargetMode="External"/><Relationship Id="rId21" Type="http://schemas.openxmlformats.org/officeDocument/2006/relationships/hyperlink" Target="https://www.scopus.com/inward/record.uri?eid=2-s2.0-85120981789&amp;doi=10.1145%2f3481646.3481659&amp;partnerID=40&amp;md5=b549e5dc99b561e33e7a2b5507868d05" TargetMode="External"/><Relationship Id="rId42" Type="http://schemas.openxmlformats.org/officeDocument/2006/relationships/hyperlink" Target="https://www.scopus.com/inward/record.uri?eid=2-s2.0-85111035011&amp;doi=10.1145%2f3458709.3459008&amp;partnerID=40&amp;md5=41699058c3ff5a2ab9bf2df5cb6411c8" TargetMode="External"/><Relationship Id="rId63" Type="http://schemas.openxmlformats.org/officeDocument/2006/relationships/hyperlink" Target="https://www.scopus.com/inward/record.uri?eid=2-s2.0-85096199648&amp;doi=10.1109%2fISMAR50242.2020.00063&amp;partnerID=40&amp;md5=bfdf94c7235929d6893e4dcb3145a45f" TargetMode="External"/><Relationship Id="rId84" Type="http://schemas.openxmlformats.org/officeDocument/2006/relationships/hyperlink" Target="https://www.scopus.com/inward/record.uri?eid=2-s2.0-85091947081&amp;doi=10.1145%2f3387904.3389291&amp;partnerID=40&amp;md5=9f2ead0140e538c0b702de637065cbd4" TargetMode="External"/><Relationship Id="rId138" Type="http://schemas.openxmlformats.org/officeDocument/2006/relationships/hyperlink" Target="https://www.scopus.com/inward/record.uri?eid=2-s2.0-85081626788&amp;doi=10.1109%2fIC-AIAI48757.2019.00025&amp;partnerID=40&amp;md5=2fc273be145472e8fcd4c91a5f24c805" TargetMode="External"/><Relationship Id="rId159" Type="http://schemas.openxmlformats.org/officeDocument/2006/relationships/hyperlink" Target="https://www.scopus.com/inward/record.uri?eid=2-s2.0-85067624166&amp;doi=10.1145%2f3290605.3300306&amp;partnerID=40&amp;md5=4cae82da970110b9fd3d73da5d7f2cec" TargetMode="External"/><Relationship Id="rId170" Type="http://schemas.openxmlformats.org/officeDocument/2006/relationships/hyperlink" Target="https://www.scopus.com/inward/record.uri?eid=2-s2.0-85069452233&amp;doi=10.1109%2fICSE.2019.00052&amp;partnerID=40&amp;md5=c6056f1c9e1946fa49bc9639af02c2fa" TargetMode="External"/><Relationship Id="rId191" Type="http://schemas.openxmlformats.org/officeDocument/2006/relationships/hyperlink" Target="https://www.scopus.com/inward/record.uri?eid=2-s2.0-85060446477&amp;doi=10.1109%2fFUZZ-IEEE.2018.8491594&amp;partnerID=40&amp;md5=6d2379ac732359ae74e96f662be3b2e7" TargetMode="External"/><Relationship Id="rId205" Type="http://schemas.openxmlformats.org/officeDocument/2006/relationships/hyperlink" Target="https://www.scopus.com/inward/record.uri?eid=2-s2.0-85061494807&amp;doi=10.1145%2f3216723.3216725&amp;partnerID=40&amp;md5=71dd111e60c9ed50503dbc74871ec129" TargetMode="External"/><Relationship Id="rId226" Type="http://schemas.openxmlformats.org/officeDocument/2006/relationships/hyperlink" Target="https://www.scopus.com/inward/record.uri?eid=2-s2.0-85050340410&amp;doi=10.1007%2f978-3-319-95270-3_37&amp;partnerID=40&amp;md5=614d566d01a92ff9aab87a444329fa15" TargetMode="External"/><Relationship Id="rId107" Type="http://schemas.openxmlformats.org/officeDocument/2006/relationships/hyperlink" Target="https://www.scopus.com/inward/record.uri?eid=2-s2.0-85070732550&amp;doi=10.1016%2fj.rcim.2019.101830&amp;partnerID=40&amp;md5=882db10d1a31eefd95bd593c80f1d448" TargetMode="External"/><Relationship Id="rId11" Type="http://schemas.openxmlformats.org/officeDocument/2006/relationships/hyperlink" Target="https://www.scopus.com/inward/record.uri?eid=2-s2.0-85118857764&amp;doi=10.1016%2fj.jvcir.2021.103367&amp;partnerID=40&amp;md5=41e0f9c34e8d36fe63db40cfd7a767af" TargetMode="External"/><Relationship Id="rId32" Type="http://schemas.openxmlformats.org/officeDocument/2006/relationships/hyperlink" Target="https://www.scopus.com/inward/record.uri?eid=2-s2.0-85107535745&amp;doi=10.1109%2fICPC52881.2021.00025&amp;partnerID=40&amp;md5=9d629ec2d2e019fd2e1f27ed737477bc" TargetMode="External"/><Relationship Id="rId53" Type="http://schemas.openxmlformats.org/officeDocument/2006/relationships/hyperlink" Target="https://www.scopus.com/inward/record.uri?eid=2-s2.0-85112047591&amp;doi=10.1007%2f978-3-030-80865-5_4&amp;partnerID=40&amp;md5=97ef680d01149f5a1c6d3c2fac85b8d4" TargetMode="External"/><Relationship Id="rId74" Type="http://schemas.openxmlformats.org/officeDocument/2006/relationships/hyperlink" Target="https://www.scopus.com/inward/record.uri?eid=2-s2.0-85099456469&amp;doi=10.1109%2fVISSOFT51673.2020.00016&amp;partnerID=40&amp;md5=a4fa09102890e4d496f65c18e2cf5504" TargetMode="External"/><Relationship Id="rId128" Type="http://schemas.openxmlformats.org/officeDocument/2006/relationships/hyperlink" Target="https://www.scopus.com/inward/record.uri?eid=2-s2.0-85076821874&amp;doi=10.1145%2f3363384.3363479&amp;partnerID=40&amp;md5=e22b658dfbf0a088c5b2941a27db0a33" TargetMode="External"/><Relationship Id="rId149" Type="http://schemas.openxmlformats.org/officeDocument/2006/relationships/hyperlink" Target="https://www.scopus.com/inward/record.uri?eid=2-s2.0-85069501804&amp;doi=10.1145%2f3314111.3322876&amp;partnerID=40&amp;md5=24a25bd996f5224fe7163dd4f7e22701" TargetMode="External"/><Relationship Id="rId5" Type="http://schemas.openxmlformats.org/officeDocument/2006/relationships/hyperlink" Target="https://www.scopus.com/inward/record.uri?eid=2-s2.0-85129478282&amp;doi=10.1561%2f116.00000031&amp;partnerID=40&amp;md5=659e1e9f7343f327f882ea3eb1fc6ab5" TargetMode="External"/><Relationship Id="rId95" Type="http://schemas.openxmlformats.org/officeDocument/2006/relationships/hyperlink" Target="https://www.scopus.com/inward/record.uri?eid=2-s2.0-85077680900&amp;doi=10.1016%2fj.chb.2019.03.003&amp;partnerID=40&amp;md5=1576ab5029ffb54d093f30188bb7f887" TargetMode="External"/><Relationship Id="rId160" Type="http://schemas.openxmlformats.org/officeDocument/2006/relationships/hyperlink" Target="https://www.scopus.com/inward/record.uri?eid=2-s2.0-85067615525&amp;doi=10.1145%2f3290605.3300572&amp;partnerID=40&amp;md5=f797d981ebd6c98098cb61b79b04bbda" TargetMode="External"/><Relationship Id="rId181" Type="http://schemas.openxmlformats.org/officeDocument/2006/relationships/hyperlink" Target="https://www.scopus.com/inward/record.uri?eid=2-s2.0-85065814237&amp;doi=10.21533%2fpen.v7i1.354&amp;partnerID=40&amp;md5=c20172f56803a4bcb72e16a461afa8d2" TargetMode="External"/><Relationship Id="rId216" Type="http://schemas.openxmlformats.org/officeDocument/2006/relationships/hyperlink" Target="https://www.scopus.com/inward/record.uri?eid=2-s2.0-85009885123&amp;doi=10.1007%2fs10586-017-0746-2&amp;partnerID=40&amp;md5=cac80c9f323f97cae9458389c45d5b7f" TargetMode="External"/><Relationship Id="rId22" Type="http://schemas.openxmlformats.org/officeDocument/2006/relationships/hyperlink" Target="https://www.scopus.com/inward/record.uri?eid=2-s2.0-85117325986&amp;doi=10.23919%2fCCC52363.2021.9549800&amp;partnerID=40&amp;md5=c915ef7753eba709d3185f0def88d93d" TargetMode="External"/><Relationship Id="rId43" Type="http://schemas.openxmlformats.org/officeDocument/2006/relationships/hyperlink" Target="https://www.scopus.com/inward/record.uri?eid=2-s2.0-85111001544&amp;doi=10.1145%2f3458709.3459006&amp;partnerID=40&amp;md5=9454b2be14217fcbc4f8e6c683ecd881" TargetMode="External"/><Relationship Id="rId64" Type="http://schemas.openxmlformats.org/officeDocument/2006/relationships/hyperlink" Target="https://www.scopus.com/inward/record.uri?eid=2-s2.0-85099406691&amp;doi=10.1145%2f3422392.3422437&amp;partnerID=40&amp;md5=9c00040a7f410e8df88b2f573c1d1f2f" TargetMode="External"/><Relationship Id="rId118" Type="http://schemas.openxmlformats.org/officeDocument/2006/relationships/hyperlink" Target="https://www.scopus.com/inward/record.uri?eid=2-s2.0-85086271461&amp;doi=10.1007%2f978-981-15-5584-8_6&amp;partnerID=40&amp;md5=d089546a16205ae283870205eda2d2f4" TargetMode="External"/><Relationship Id="rId139" Type="http://schemas.openxmlformats.org/officeDocument/2006/relationships/hyperlink" Target="https://www.scopus.com/inward/record.uri?eid=2-s2.0-85077818348&amp;doi=10.1109%2fACIIW.2019.8925291&amp;partnerID=40&amp;md5=49ce11dd00a59cacaee1067695a622c4" TargetMode="External"/><Relationship Id="rId85" Type="http://schemas.openxmlformats.org/officeDocument/2006/relationships/hyperlink" Target="https://www.scopus.com/inward/record.uri?eid=2-s2.0-85090497395&amp;doi=10.1145%2f3357236.3395553&amp;partnerID=40&amp;md5=4fed9340f7100d35ae07111a0cd469bb" TargetMode="External"/><Relationship Id="rId150" Type="http://schemas.openxmlformats.org/officeDocument/2006/relationships/hyperlink" Target="https://www.scopus.com/inward/record.uri?eid=2-s2.0-85069485107&amp;doi=10.1145%2f3317956.3318155&amp;partnerID=40&amp;md5=914ae649ca6fed3a537265a08b43673e" TargetMode="External"/><Relationship Id="rId171" Type="http://schemas.openxmlformats.org/officeDocument/2006/relationships/hyperlink" Target="https://www.scopus.com/inward/record.uri?eid=2-s2.0-85055979686&amp;doi=10.1007%2fs10339-018-0890-5&amp;partnerID=40&amp;md5=9174f96e19d4b1d0c5e6c381965e916e" TargetMode="External"/><Relationship Id="rId192" Type="http://schemas.openxmlformats.org/officeDocument/2006/relationships/hyperlink" Target="https://www.scopus.com/inward/record.uri?eid=2-s2.0-85061492623&amp;doi=10.1145%2f3239235.3240495&amp;partnerID=40&amp;md5=817fca29b160e664d0b223127acaf503" TargetMode="External"/><Relationship Id="rId206" Type="http://schemas.openxmlformats.org/officeDocument/2006/relationships/hyperlink" Target="https://www.scopus.com/inward/record.uri?eid=2-s2.0-85053524381&amp;doi=10.1145%2f3216723.3216724&amp;partnerID=40&amp;md5=b84471d976740922c1368a614c933fa1" TargetMode="External"/><Relationship Id="rId227" Type="http://schemas.openxmlformats.org/officeDocument/2006/relationships/hyperlink" Target="https://www.scopus.com/inward/record.uri?eid=2-s2.0-85044752149&amp;doi=10.3233%2fJIFS-169467&amp;partnerID=40&amp;md5=f01b06284f9a6650f6afbff2e90ca738" TargetMode="External"/><Relationship Id="rId12" Type="http://schemas.openxmlformats.org/officeDocument/2006/relationships/hyperlink" Target="https://www.scopus.com/inward/record.uri?eid=2-s2.0-85108173520&amp;doi=10.1016%2fj.neunet.2021.05.027&amp;partnerID=40&amp;md5=64dcc40fb1ddc2449f4b0a568d63b4a7" TargetMode="External"/><Relationship Id="rId33" Type="http://schemas.openxmlformats.org/officeDocument/2006/relationships/hyperlink" Target="https://www.scopus.com/inward/record.uri?eid=2-s2.0-85105759540&amp;doi=10.1145%2f3434643&amp;partnerID=40&amp;md5=ab4914da5eabd2a98283d19a0b257038" TargetMode="External"/><Relationship Id="rId108" Type="http://schemas.openxmlformats.org/officeDocument/2006/relationships/hyperlink" Target="https://www.scopus.com/inward/record.uri?eid=2-s2.0-85077818832&amp;doi=10.1145%2f3372497&amp;partnerID=40&amp;md5=e502112b9817f64bc2e569277e2d1fb5" TargetMode="External"/><Relationship Id="rId129" Type="http://schemas.openxmlformats.org/officeDocument/2006/relationships/hyperlink" Target="https://www.scopus.com/inward/record.uri?eid=2-s2.0-85076806009&amp;doi=10.1145%2f3363384.3363471&amp;partnerID=40&amp;md5=0d1ac3a071ce755bf7b60845deac8de4" TargetMode="External"/><Relationship Id="rId54" Type="http://schemas.openxmlformats.org/officeDocument/2006/relationships/hyperlink" Target="https://www.scopus.com/inward/record.uri?eid=2-s2.0-85111404663&amp;doi=10.1007%2f978-3-030-77980-1_47&amp;partnerID=40&amp;md5=3e9cb14c77de8e5f0dc45de03ae8a4b1" TargetMode="External"/><Relationship Id="rId75" Type="http://schemas.openxmlformats.org/officeDocument/2006/relationships/hyperlink" Target="https://www.scopus.com/inward/record.uri?eid=2-s2.0-85096656702&amp;doi=10.1109%2fICSME46990.2020.00051&amp;partnerID=40&amp;md5=c9682167b89d7afc5371dd2b82d2806d" TargetMode="External"/><Relationship Id="rId96" Type="http://schemas.openxmlformats.org/officeDocument/2006/relationships/hyperlink" Target="https://www.scopus.com/inward/record.uri?eid=2-s2.0-85117541704&amp;doi=10.1145%2f3384657.3384796&amp;partnerID=40&amp;md5=e6750b8bfae3e1a037a7abc97969ab25" TargetMode="External"/><Relationship Id="rId140" Type="http://schemas.openxmlformats.org/officeDocument/2006/relationships/hyperlink" Target="https://www.scopus.com/inward/record.uri?eid=2-s2.0-85077187519&amp;doi=10.1109%2fICSME.2019.00098&amp;partnerID=40&amp;md5=d06dc3a7955880697086053641b22592" TargetMode="External"/><Relationship Id="rId161" Type="http://schemas.openxmlformats.org/officeDocument/2006/relationships/hyperlink" Target="https://www.scopus.com/inward/record.uri?eid=2-s2.0-85073456155&amp;doi=10.1109%2fEMIP.2019.00009&amp;partnerID=40&amp;md5=688cf26bd474779546770c2fb33916ad" TargetMode="External"/><Relationship Id="rId182" Type="http://schemas.openxmlformats.org/officeDocument/2006/relationships/hyperlink" Target="https://www.scopus.com/inward/record.uri?eid=2-s2.0-85049689408&amp;doi=10.1007%2f978-3-319-94866-9_9&amp;partnerID=40&amp;md5=d3f9c407684f19dd77d60a99f6e758c7" TargetMode="External"/><Relationship Id="rId217" Type="http://schemas.openxmlformats.org/officeDocument/2006/relationships/hyperlink" Target="https://www.scopus.com/inward/record.uri?eid=2-s2.0-85031916245&amp;doi=10.1007%2fs10339-017-0841-6&amp;partnerID=40&amp;md5=f5a08b0c8a92a889b5d40da9a375fd20" TargetMode="External"/><Relationship Id="rId6" Type="http://schemas.openxmlformats.org/officeDocument/2006/relationships/hyperlink" Target="https://www.scopus.com/inward/record.uri?eid=2-s2.0-85122085654&amp;doi=10.1109%2fLRA.2021.3137545&amp;partnerID=40&amp;md5=15ac4c4b43db77a00c3dbb21774c19f9" TargetMode="External"/><Relationship Id="rId23" Type="http://schemas.openxmlformats.org/officeDocument/2006/relationships/hyperlink" Target="https://www.scopus.com/inward/record.uri?eid=2-s2.0-85115103902&amp;doi=10.1145%2f3464327.3464329&amp;partnerID=40&amp;md5=06889243ba22af42f1d1a65d0b5afc30" TargetMode="External"/><Relationship Id="rId119" Type="http://schemas.openxmlformats.org/officeDocument/2006/relationships/hyperlink" Target="https://www.scopus.com/inward/record.uri?eid=2-s2.0-85083513439&amp;partnerID=40&amp;md5=9ef4fcf7b36b661f96f302cfb9a11742" TargetMode="External"/><Relationship Id="rId44" Type="http://schemas.openxmlformats.org/officeDocument/2006/relationships/hyperlink" Target="https://www.scopus.com/inward/record.uri?eid=2-s2.0-85113221075&amp;doi=10.1145%2f3459104.3459172&amp;partnerID=40&amp;md5=77d6572e4360d7cb2f6ad5de7ac2d24b" TargetMode="External"/><Relationship Id="rId65" Type="http://schemas.openxmlformats.org/officeDocument/2006/relationships/hyperlink" Target="https://www.scopus.com/inward/record.uri?eid=2-s2.0-85096694345&amp;doi=10.1145%2f3382507.3421156&amp;partnerID=40&amp;md5=813340eb9aca4f7f1b6a70096fbe356d" TargetMode="External"/><Relationship Id="rId86" Type="http://schemas.openxmlformats.org/officeDocument/2006/relationships/hyperlink" Target="https://www.scopus.com/inward/record.uri?eid=2-s2.0-85094134187&amp;doi=10.1145%2f3377812.3382154&amp;partnerID=40&amp;md5=084f03a6e6cd3b4709b6c00ee617c676" TargetMode="External"/><Relationship Id="rId130" Type="http://schemas.openxmlformats.org/officeDocument/2006/relationships/hyperlink" Target="https://www.scopus.com/inward/record.uri?eid=2-s2.0-85082400444&amp;doi=10.1109%2fAPSIPAASC47483.2019.9023036&amp;partnerID=40&amp;md5=e140efc09f9085833fd25fb3de636932" TargetMode="External"/><Relationship Id="rId151" Type="http://schemas.openxmlformats.org/officeDocument/2006/relationships/hyperlink" Target="https://www.scopus.com/inward/record.uri?eid=2-s2.0-85069475208&amp;doi=10.1145%2f3314111.3319917&amp;partnerID=40&amp;md5=86ffe48e259705361b1c9ff2e8a02004" TargetMode="External"/><Relationship Id="rId172" Type="http://schemas.openxmlformats.org/officeDocument/2006/relationships/hyperlink" Target="https://www.scopus.com/inward/record.uri?eid=2-s2.0-85062519237&amp;doi=10.1109%2fHPCC%2fSmartCity%2fDSS.2018.00071&amp;partnerID=40&amp;md5=f4a6588580202fcf1dcd975e0568c4ae" TargetMode="External"/><Relationship Id="rId193" Type="http://schemas.openxmlformats.org/officeDocument/2006/relationships/hyperlink" Target="https://www.scopus.com/inward/record.uri?eid=2-s2.0-85056146605&amp;doi=10.23919%2fChiCC.2018.8482824&amp;partnerID=40&amp;md5=45cb5e26d7d3fe75960127f471d2146f" TargetMode="External"/><Relationship Id="rId207" Type="http://schemas.openxmlformats.org/officeDocument/2006/relationships/hyperlink" Target="https://www.scopus.com/inward/record.uri?eid=2-s2.0-85049681619&amp;doi=10.1145%2f3204493.3204537&amp;partnerID=40&amp;md5=76699b10d870769ba90dc1843271e12f" TargetMode="External"/><Relationship Id="rId228" Type="http://schemas.openxmlformats.org/officeDocument/2006/relationships/hyperlink" Target="https://www.scopus.com/inward/record.uri?eid=2-s2.0-85044071875&amp;doi=10.1007%2f978-3-319-76354-5_16&amp;partnerID=40&amp;md5=65b471fe727eaae9c81ed406dda3627a" TargetMode="External"/><Relationship Id="rId13" Type="http://schemas.openxmlformats.org/officeDocument/2006/relationships/hyperlink" Target="https://www.scopus.com/inward/record.uri?eid=2-s2.0-85118734123&amp;doi=10.1109%2fVL%2fHCC51201.2021.9576404&amp;partnerID=40&amp;md5=737b40ecde28c7dcee98f89f50b76f7e" TargetMode="External"/><Relationship Id="rId109" Type="http://schemas.openxmlformats.org/officeDocument/2006/relationships/hyperlink" Target="https://www.scopus.com/inward/record.uri?eid=2-s2.0-85078475354&amp;doi=10.1145%2f3371158.3371203&amp;partnerID=40&amp;md5=722d6d1ea8b2c477153486d6daa68f59" TargetMode="External"/><Relationship Id="rId34" Type="http://schemas.openxmlformats.org/officeDocument/2006/relationships/hyperlink" Target="https://www.scopus.com/inward/record.uri?eid=2-s2.0-85105304973&amp;doi=10.3389%2ffnbot.2021.647930&amp;partnerID=40&amp;md5=f79168d83c161021f56597f18e069ced" TargetMode="External"/><Relationship Id="rId55" Type="http://schemas.openxmlformats.org/officeDocument/2006/relationships/hyperlink" Target="https://www.scopus.com/inward/record.uri?eid=2-s2.0-85107331859&amp;doi=10.1007%2f978-3-030-72660-7_4&amp;partnerID=40&amp;md5=50c88be68b6b44e1218cb42afe637a9f" TargetMode="External"/><Relationship Id="rId76" Type="http://schemas.openxmlformats.org/officeDocument/2006/relationships/hyperlink" Target="https://www.scopus.com/inward/record.uri?eid=2-s2.0-85093957178&amp;doi=10.1109%2fICHMS49158.2020.9209543&amp;partnerID=40&amp;md5=1ee58f2fd3b2bf181982734668bf5c7f" TargetMode="External"/><Relationship Id="rId97" Type="http://schemas.openxmlformats.org/officeDocument/2006/relationships/hyperlink" Target="https://www.scopus.com/inward/record.uri?eid=2-s2.0-85092735859&amp;doi=10.1142%2fS1793351X20500014&amp;partnerID=40&amp;md5=1485abdf640e640b8002630ae1647989" TargetMode="External"/><Relationship Id="rId120" Type="http://schemas.openxmlformats.org/officeDocument/2006/relationships/hyperlink" Target="https://www.scopus.com/inward/record.uri?eid=2-s2.0-85078437204&amp;doi=10.1007%2f978-3-030-35510-4_8&amp;partnerID=40&amp;md5=7d5822500a9ca7c83cb2e805992b2185" TargetMode="External"/><Relationship Id="rId141" Type="http://schemas.openxmlformats.org/officeDocument/2006/relationships/hyperlink" Target="https://www.scopus.com/inward/record.uri?eid=2-s2.0-85075858648&amp;doi=10.1109%2fVISSOFT.2019.00016&amp;partnerID=40&amp;md5=cb6da1aaf8da8e52078a63d2d5658f69" TargetMode="External"/><Relationship Id="rId7" Type="http://schemas.openxmlformats.org/officeDocument/2006/relationships/hyperlink" Target="https://www.scopus.com/inward/record.uri?eid=2-s2.0-85126395405&amp;doi=10.1561%2f116.00000040&amp;partnerID=40&amp;md5=2f9c8e667e79c224ba458c8ae77be0fd" TargetMode="External"/><Relationship Id="rId162" Type="http://schemas.openxmlformats.org/officeDocument/2006/relationships/hyperlink" Target="https://www.scopus.com/inward/record.uri?eid=2-s2.0-85073452690&amp;doi=10.1109%2fEMIP.2019.00010&amp;partnerID=40&amp;md5=972a1fca50e4126d0d5cfa2f5b39a66b" TargetMode="External"/><Relationship Id="rId183" Type="http://schemas.openxmlformats.org/officeDocument/2006/relationships/hyperlink" Target="https://www.scopus.com/inward/record.uri?eid=2-s2.0-85062837341&amp;doi=10.1109%2fCVPR.2018.00053&amp;partnerID=40&amp;md5=619c2f3f5b07ac60f394d0c872e5fd9d" TargetMode="External"/><Relationship Id="rId218" Type="http://schemas.openxmlformats.org/officeDocument/2006/relationships/hyperlink" Target="https://www.scopus.com/inward/record.uri?eid=2-s2.0-85073070734&amp;doi=10.1007%2f978-3-319-63940-6_19&amp;partnerID=40&amp;md5=26bb65fd11cb6cc04e02e2c632145f54" TargetMode="External"/><Relationship Id="rId24" Type="http://schemas.openxmlformats.org/officeDocument/2006/relationships/hyperlink" Target="https://www.scopus.com/inward/record.uri?eid=2-s2.0-85111042375&amp;doi=10.1109%2fTLT.2021.3097766&amp;partnerID=40&amp;md5=43e33faceff9a3f4d2ee16fa909ccb1e" TargetMode="External"/><Relationship Id="rId45" Type="http://schemas.openxmlformats.org/officeDocument/2006/relationships/hyperlink" Target="https://www.scopus.com/inward/record.uri?eid=2-s2.0-85128170858&amp;doi=10.1109%2fROBIO54168.2021.9739433&amp;partnerID=40&amp;md5=360b5818fd674a6b3a11fb771d9fb1a5" TargetMode="External"/><Relationship Id="rId66" Type="http://schemas.openxmlformats.org/officeDocument/2006/relationships/hyperlink" Target="https://www.scopus.com/inward/record.uri?eid=2-s2.0-85103598036&amp;doi=10.1145%2f3442481.3442505&amp;partnerID=40&amp;md5=5c2e8ec8d3a77d7bf605e717d46c1c4a" TargetMode="External"/><Relationship Id="rId87" Type="http://schemas.openxmlformats.org/officeDocument/2006/relationships/hyperlink" Target="https://www.scopus.com/inward/record.uri?eid=2-s2.0-85087431554&amp;doi=10.1145%2f3384772.3385139&amp;partnerID=40&amp;md5=14d2281e036d0c1d856379b0020722ab" TargetMode="External"/><Relationship Id="rId110" Type="http://schemas.openxmlformats.org/officeDocument/2006/relationships/hyperlink" Target="https://www.scopus.com/inward/record.uri?eid=2-s2.0-85103840712&amp;partnerID=40&amp;md5=22c7a36f2582681d44ea108396079311" TargetMode="External"/><Relationship Id="rId131" Type="http://schemas.openxmlformats.org/officeDocument/2006/relationships/hyperlink" Target="https://www.scopus.com/inward/record.uri?eid=2-s2.0-85081168064&amp;doi=10.1109%2fIROS40897.2019.8968536&amp;partnerID=40&amp;md5=93eb16055cb1084fddd1515e4a43e745" TargetMode="External"/><Relationship Id="rId152" Type="http://schemas.openxmlformats.org/officeDocument/2006/relationships/hyperlink" Target="https://www.scopus.com/inward/record.uri?eid=2-s2.0-85069448235&amp;doi=10.1145%2f3314111.3319833&amp;partnerID=40&amp;md5=933fb48087b7dc6207452ae44fa551f2" TargetMode="External"/><Relationship Id="rId173" Type="http://schemas.openxmlformats.org/officeDocument/2006/relationships/hyperlink" Target="https://www.scopus.com/inward/record.uri?eid=2-s2.0-85062237518&amp;doi=10.1109%2fDICTA.2018.8615806&amp;partnerID=40&amp;md5=9876e70673e2ffd31f7420c5e104c615" TargetMode="External"/><Relationship Id="rId194" Type="http://schemas.openxmlformats.org/officeDocument/2006/relationships/hyperlink" Target="https://www.scopus.com/inward/record.uri?eid=2-s2.0-85053239771&amp;doi=10.1109%2fISET.2018.00050&amp;partnerID=40&amp;md5=74d5441e496aa1b84edbf39b5122bb47" TargetMode="External"/><Relationship Id="rId208" Type="http://schemas.openxmlformats.org/officeDocument/2006/relationships/hyperlink" Target="https://www.scopus.com/inward/record.uri?eid=2-s2.0-85049679587&amp;doi=10.1145%2f3204493.3208343&amp;partnerID=40&amp;md5=1c1364a96c14c6a9e858cacb693560c1" TargetMode="External"/><Relationship Id="rId229" Type="http://schemas.openxmlformats.org/officeDocument/2006/relationships/hyperlink" Target="https://www.scopus.com/inward/record.uri?eid=2-s2.0-85029668636&amp;doi=10.1007%2f978-3-319-64674-9_4&amp;partnerID=40&amp;md5=aba7f973c0c219a886ba52c80d3eba71" TargetMode="External"/><Relationship Id="rId14" Type="http://schemas.openxmlformats.org/officeDocument/2006/relationships/hyperlink" Target="https://www.scopus.com/inward/record.uri?eid=2-s2.0-85117389625&amp;doi=10.1111%2fcogs.13042&amp;partnerID=40&amp;md5=512e3fced21fb8527cd1e6cd77463fd2" TargetMode="External"/><Relationship Id="rId35" Type="http://schemas.openxmlformats.org/officeDocument/2006/relationships/hyperlink" Target="https://www.scopus.com/inward/record.uri?eid=2-s2.0-85104424369&amp;doi=10.1145%2f3397482.3450719&amp;partnerID=40&amp;md5=8ae6dd9269fc0cfeb95ce4adf47ca1f1" TargetMode="External"/><Relationship Id="rId56" Type="http://schemas.openxmlformats.org/officeDocument/2006/relationships/hyperlink" Target="https://www.scopus.com/inward/record.uri?eid=2-s2.0-85105885881&amp;doi=10.1007%2f978-3-030-74009-2_37&amp;partnerID=40&amp;md5=2055ea04fdef9debbc38cd948112cf8b" TargetMode="External"/><Relationship Id="rId77" Type="http://schemas.openxmlformats.org/officeDocument/2006/relationships/hyperlink" Target="https://www.scopus.com/inward/record.uri?eid=2-s2.0-85091052408&amp;doi=10.1111%2fcogs.12893&amp;partnerID=40&amp;md5=dc1899d9d4febd58eb21c61e684a5ba8" TargetMode="External"/><Relationship Id="rId100" Type="http://schemas.openxmlformats.org/officeDocument/2006/relationships/hyperlink" Target="https://www.scopus.com/inward/record.uri?eid=2-s2.0-85085737149&amp;doi=10.1145%2f3379156.3391980&amp;partnerID=40&amp;md5=50481255f513d753b63289d7e20a0ba7" TargetMode="External"/><Relationship Id="rId8" Type="http://schemas.openxmlformats.org/officeDocument/2006/relationships/hyperlink" Target="https://www.scopus.com/inward/record.uri?eid=2-s2.0-85123288785&amp;doi=10.3390%2fs22030912&amp;partnerID=40&amp;md5=7f263b6426932cf1c41281dcb5069186" TargetMode="External"/><Relationship Id="rId98" Type="http://schemas.openxmlformats.org/officeDocument/2006/relationships/hyperlink" Target="https://www.scopus.com/inward/record.uri?eid=2-s2.0-85085739850&amp;doi=10.1145%2f3379156.3391982&amp;partnerID=40&amp;md5=4f8fc40a116be1e4694b47e3a542f366" TargetMode="External"/><Relationship Id="rId121" Type="http://schemas.openxmlformats.org/officeDocument/2006/relationships/hyperlink" Target="https://www.scopus.com/inward/record.uri?eid=2-s2.0-85078230221&amp;doi=10.1109%2fTII.2019.2933481&amp;partnerID=40&amp;md5=1a4d116f0e72b36bd8e0c329c9a3ef51" TargetMode="External"/><Relationship Id="rId142" Type="http://schemas.openxmlformats.org/officeDocument/2006/relationships/hyperlink" Target="https://www.scopus.com/inward/record.uri?eid=2-s2.0-85075622335&amp;doi=10.23919%2fEUSIPCO.2019.8902990&amp;partnerID=40&amp;md5=02ad16c6e4f83310027da396d6934e81" TargetMode="External"/><Relationship Id="rId163" Type="http://schemas.openxmlformats.org/officeDocument/2006/relationships/hyperlink" Target="https://www.scopus.com/inward/record.uri?eid=2-s2.0-85073440661&amp;doi=10.1109%2fEMIP.2019.00014&amp;partnerID=40&amp;md5=645d623a9e925afebf670c77db0adef6" TargetMode="External"/><Relationship Id="rId184" Type="http://schemas.openxmlformats.org/officeDocument/2006/relationships/hyperlink" Target="https://www.scopus.com/inward/record.uri?eid=2-s2.0-85060061224&amp;partnerID=40&amp;md5=d4e3cce51c1b36995b1a89e97669cd95" TargetMode="External"/><Relationship Id="rId219" Type="http://schemas.openxmlformats.org/officeDocument/2006/relationships/hyperlink" Target="https://www.scopus.com/inward/record.uri?eid=2-s2.0-85060589318&amp;partnerID=40&amp;md5=dd3926e511d206c9ba0758843c4d6b64" TargetMode="External"/><Relationship Id="rId230" Type="http://schemas.openxmlformats.org/officeDocument/2006/relationships/hyperlink" Target="https://www.scopus.com/inward/record.uri?eid=2-s2.0-85029596683&amp;doi=10.1007%2f978-3-319-67618-0_30&amp;partnerID=40&amp;md5=d46d6faad1383465535ef54704a84798" TargetMode="External"/><Relationship Id="rId25" Type="http://schemas.openxmlformats.org/officeDocument/2006/relationships/hyperlink" Target="https://www.scopus.com/inward/record.uri?eid=2-s2.0-85107594047&amp;doi=10.1145%2f3448018.3457425&amp;partnerID=40&amp;md5=4d3088304c8a3ad22ef8f04683ad6bfc" TargetMode="External"/><Relationship Id="rId46" Type="http://schemas.openxmlformats.org/officeDocument/2006/relationships/hyperlink" Target="https://www.scopus.com/inward/record.uri?eid=2-s2.0-85126393555&amp;doi=10.1109%2fISSRE52982.2021.00056&amp;partnerID=40&amp;md5=df85db4a50e6a9e4f8561aa8be3d58dd" TargetMode="External"/><Relationship Id="rId67" Type="http://schemas.openxmlformats.org/officeDocument/2006/relationships/hyperlink" Target="https://www.scopus.com/inward/record.uri?eid=2-s2.0-85089806302&amp;doi=10.1016%2fj.scico.2020.102520&amp;partnerID=40&amp;md5=9a36ec79b32b1984d200b361579da182" TargetMode="External"/><Relationship Id="rId20" Type="http://schemas.openxmlformats.org/officeDocument/2006/relationships/hyperlink" Target="https://www.scopus.com/inward/record.uri?eid=2-s2.0-85118955790&amp;doi=10.1109%2fICCSE51940.2021.9569438&amp;partnerID=40&amp;md5=96ea9d060591a54420e72bfcb1ca6d47" TargetMode="External"/><Relationship Id="rId41" Type="http://schemas.openxmlformats.org/officeDocument/2006/relationships/hyperlink" Target="https://www.scopus.com/inward/record.uri?eid=2-s2.0-85105516633&amp;doi=10.1145%2f3452383.3452404&amp;partnerID=40&amp;md5=2714ad3b9094ae8ef435964b382b88ad" TargetMode="External"/><Relationship Id="rId62" Type="http://schemas.openxmlformats.org/officeDocument/2006/relationships/hyperlink" Target="https://www.scopus.com/inward/record.uri?eid=2-s2.0-85097136445&amp;doi=10.1145%2f3368089.3409681&amp;partnerID=40&amp;md5=8d869a22f80aa2a1b2bcc0a2b81c5b46" TargetMode="External"/><Relationship Id="rId83" Type="http://schemas.openxmlformats.org/officeDocument/2006/relationships/hyperlink" Target="https://www.scopus.com/inward/record.uri?eid=2-s2.0-85091947378&amp;doi=10.1145%2f3387904.3389279&amp;partnerID=40&amp;md5=9c03fd7f3d8c71cbd35352b943433144" TargetMode="External"/><Relationship Id="rId88" Type="http://schemas.openxmlformats.org/officeDocument/2006/relationships/hyperlink" Target="https://www.scopus.com/inward/record.uri?eid=2-s2.0-85085730429&amp;doi=10.1145%2f3379157.3391988&amp;partnerID=40&amp;md5=60dd7d1cd3ed4e0dfcb28c14300583d1" TargetMode="External"/><Relationship Id="rId111" Type="http://schemas.openxmlformats.org/officeDocument/2006/relationships/hyperlink" Target="https://www.scopus.com/inward/record.uri?eid=2-s2.0-85099304373&amp;doi=10.18608%2fJLA.2020.73.7&amp;partnerID=40&amp;md5=dd6258ec58bf8d740e94317f12f02f7d" TargetMode="External"/><Relationship Id="rId132" Type="http://schemas.openxmlformats.org/officeDocument/2006/relationships/hyperlink" Target="https://www.scopus.com/inward/record.uri?eid=2-s2.0-85085579088&amp;doi=10.1109%2fCogInfoCom47531.2019.9089941&amp;partnerID=40&amp;md5=09fe7439a2c3108828a7243a19299bf6" TargetMode="External"/><Relationship Id="rId153" Type="http://schemas.openxmlformats.org/officeDocument/2006/relationships/hyperlink" Target="https://www.scopus.com/inward/record.uri?eid=2-s2.0-85069435151&amp;doi=10.1145%2f3314111.3322866&amp;partnerID=40&amp;md5=e8892b60e923408dd12787d6114fa1e3" TargetMode="External"/><Relationship Id="rId174" Type="http://schemas.openxmlformats.org/officeDocument/2006/relationships/hyperlink" Target="https://www.scopus.com/inward/record.uri?eid=2-s2.0-85085993280&amp;partnerID=40&amp;md5=fea03d96adac79c4e68e8799236ee11f" TargetMode="External"/><Relationship Id="rId179" Type="http://schemas.openxmlformats.org/officeDocument/2006/relationships/hyperlink" Target="https://www.scopus.com/inward/record.uri?eid=2-s2.0-85069533899&amp;doi=10.1007%2f978-3-030-22419-6_43&amp;partnerID=40&amp;md5=daf32ae7b2bd60eb9f5d705d5a9e551f" TargetMode="External"/><Relationship Id="rId195" Type="http://schemas.openxmlformats.org/officeDocument/2006/relationships/hyperlink" Target="https://www.scopus.com/inward/record.uri?eid=2-s2.0-85071265974&amp;doi=10.3390%2fmti2030042&amp;partnerID=40&amp;md5=f481243d4f8a619dde8593526818bc01" TargetMode="External"/><Relationship Id="rId209" Type="http://schemas.openxmlformats.org/officeDocument/2006/relationships/hyperlink" Target="https://www.scopus.com/inward/record.uri?eid=2-s2.0-85049670535&amp;doi=10.1145%2f3204493.3207421&amp;partnerID=40&amp;md5=684fae1bbfe318a63d1ab04b4468731a" TargetMode="External"/><Relationship Id="rId190" Type="http://schemas.openxmlformats.org/officeDocument/2006/relationships/hyperlink" Target="https://www.scopus.com/inward/record.uri?eid=2-s2.0-85056661027&amp;doi=10.1145%2f3279981.3279991&amp;partnerID=40&amp;md5=c3a6e84167db09e804b0fdf3365daa01" TargetMode="External"/><Relationship Id="rId204" Type="http://schemas.openxmlformats.org/officeDocument/2006/relationships/hyperlink" Target="https://www.scopus.com/inward/record.uri?eid=2-s2.0-85063569845&amp;doi=10.1145%2f3216723.3216726&amp;partnerID=40&amp;md5=c0fd71b1e7a7441c2daab0f348e71261" TargetMode="External"/><Relationship Id="rId220" Type="http://schemas.openxmlformats.org/officeDocument/2006/relationships/hyperlink" Target="https://www.scopus.com/inward/record.uri?eid=2-s2.0-85060277498&amp;partnerID=40&amp;md5=46a753d552d8da7295b2495f1be77c9e" TargetMode="External"/><Relationship Id="rId225" Type="http://schemas.openxmlformats.org/officeDocument/2006/relationships/hyperlink" Target="https://www.scopus.com/inward/record.uri?eid=2-s2.0-85050402674&amp;doi=10.1007%2f978-3-319-92043-6_44&amp;partnerID=40&amp;md5=022a8a6f1ef0fa285aa3527373be0ac6" TargetMode="External"/><Relationship Id="rId15" Type="http://schemas.openxmlformats.org/officeDocument/2006/relationships/hyperlink" Target="https://www.scopus.com/inward/record.uri?eid=2-s2.0-85125876947&amp;doi=10.1145%2f3488838.3488850&amp;partnerID=40&amp;md5=75310bf3cc9631cd887f467e6ec21cba" TargetMode="External"/><Relationship Id="rId36" Type="http://schemas.openxmlformats.org/officeDocument/2006/relationships/hyperlink" Target="https://www.scopus.com/inward/record.uri?eid=2-s2.0-85103880474&amp;doi=10.1145%2f3448139.3448201&amp;partnerID=40&amp;md5=785f6667267b68553ec41116a33f1abf" TargetMode="External"/><Relationship Id="rId57" Type="http://schemas.openxmlformats.org/officeDocument/2006/relationships/hyperlink" Target="https://www.scopus.com/inward/record.uri?eid=2-s2.0-85104334113&amp;doi=10.1007%2f978-3-030-68796-0_3&amp;partnerID=40&amp;md5=bab865277c8a2aee9efe375bc7faee6c" TargetMode="External"/><Relationship Id="rId106" Type="http://schemas.openxmlformats.org/officeDocument/2006/relationships/hyperlink" Target="https://www.scopus.com/inward/record.uri?eid=2-s2.0-85081533524&amp;doi=10.3390%2fapp10041446&amp;partnerID=40&amp;md5=8c40ffc9ccc775c3382bd7e383c18e41" TargetMode="External"/><Relationship Id="rId127" Type="http://schemas.openxmlformats.org/officeDocument/2006/relationships/hyperlink" Target="https://www.scopus.com/inward/record.uri?eid=2-s2.0-85077689993&amp;partnerID=40&amp;md5=517707fcdbead6f6ad63b7d655255cf9" TargetMode="External"/><Relationship Id="rId10" Type="http://schemas.openxmlformats.org/officeDocument/2006/relationships/hyperlink" Target="https://www.scopus.com/inward/record.uri?eid=2-s2.0-85119874175&amp;doi=10.1145%2f3488042.3488068&amp;partnerID=40&amp;md5=3417ea69f2fb37216875b2849619b60c" TargetMode="External"/><Relationship Id="rId31" Type="http://schemas.openxmlformats.org/officeDocument/2006/relationships/hyperlink" Target="https://www.scopus.com/inward/record.uri?eid=2-s2.0-85107573703&amp;doi=10.1109%2fICPC52881.2021.00036&amp;partnerID=40&amp;md5=bd33f706d1227023f9723ae62cd0365e" TargetMode="External"/><Relationship Id="rId52" Type="http://schemas.openxmlformats.org/officeDocument/2006/relationships/hyperlink" Target="https://www.scopus.com/inward/record.uri?eid=2-s2.0-85112192484&amp;doi=10.1109%2fTSE.2021.3094171&amp;partnerID=40&amp;md5=2c24e3bf2a9752d10533503365a31aa6" TargetMode="External"/><Relationship Id="rId73" Type="http://schemas.openxmlformats.org/officeDocument/2006/relationships/hyperlink" Target="https://www.scopus.com/inward/record.uri?eid=2-s2.0-85087459004&amp;doi=10.1145%2f3411811&amp;partnerID=40&amp;md5=ec88b0c4f3af52dbe1efe9fc15de8273" TargetMode="External"/><Relationship Id="rId78" Type="http://schemas.openxmlformats.org/officeDocument/2006/relationships/hyperlink" Target="https://www.scopus.com/inward/record.uri?eid=2-s2.0-85086466565&amp;doi=10.1007%2fs10664-020-09829-4&amp;partnerID=40&amp;md5=7974a028adf8554857fd5bbbd955289e" TargetMode="External"/><Relationship Id="rId94" Type="http://schemas.openxmlformats.org/officeDocument/2006/relationships/hyperlink" Target="https://www.scopus.com/inward/record.uri?eid=2-s2.0-85078707058&amp;doi=10.1109%2fLRA.2020.2965416&amp;partnerID=40&amp;md5=74ba473c6752cd7d2c09010c8f3473e0" TargetMode="External"/><Relationship Id="rId99" Type="http://schemas.openxmlformats.org/officeDocument/2006/relationships/hyperlink" Target="https://www.scopus.com/inward/record.uri?eid=2-s2.0-85085738664&amp;doi=10.1145%2f3379156.3391979&amp;partnerID=40&amp;md5=8fccf0f42d161eecd442f0ec0283ddfe" TargetMode="External"/><Relationship Id="rId101" Type="http://schemas.openxmlformats.org/officeDocument/2006/relationships/hyperlink" Target="https://www.scopus.com/inward/record.uri?eid=2-s2.0-85085734705&amp;doi=10.1145%2f3379156.3391981&amp;partnerID=40&amp;md5=21d934cf2b821602f120262122ad2ccf" TargetMode="External"/><Relationship Id="rId122" Type="http://schemas.openxmlformats.org/officeDocument/2006/relationships/hyperlink" Target="https://www.scopus.com/inward/record.uri?eid=2-s2.0-85076552011&amp;doi=10.1007%2f978-3-030-35740-5_9&amp;partnerID=40&amp;md5=1b7c8f78ba09729e373c70e554ed038d" TargetMode="External"/><Relationship Id="rId143" Type="http://schemas.openxmlformats.org/officeDocument/2006/relationships/hyperlink" Target="https://www.scopus.com/inward/record.uri?eid=2-s2.0-85065784925&amp;doi=10.1016%2fj.ijcci.2019.04.004&amp;partnerID=40&amp;md5=aa9e5478071f6bccd2f70248d96f21b0" TargetMode="External"/><Relationship Id="rId148" Type="http://schemas.openxmlformats.org/officeDocument/2006/relationships/hyperlink" Target="https://www.scopus.com/inward/record.uri?eid=2-s2.0-85069516576&amp;doi=10.1145%2f3317958.3318225&amp;partnerID=40&amp;md5=2df3b1948a98871c262d960e13b6fe7a" TargetMode="External"/><Relationship Id="rId164" Type="http://schemas.openxmlformats.org/officeDocument/2006/relationships/hyperlink" Target="https://www.scopus.com/inward/record.uri?eid=2-s2.0-85073418102&amp;doi=10.1109%2fEMIP.2019.00013&amp;partnerID=40&amp;md5=01a6a02b94840a40d2f95bc9565be2a2" TargetMode="External"/><Relationship Id="rId169" Type="http://schemas.openxmlformats.org/officeDocument/2006/relationships/hyperlink" Target="https://www.scopus.com/inward/record.uri?eid=2-s2.0-85069506905&amp;doi=10.1109%2fEMIP.2019.00011&amp;partnerID=40&amp;md5=70dbf13a0b7efa8916d9d3ba54c6cba1" TargetMode="External"/><Relationship Id="rId185" Type="http://schemas.openxmlformats.org/officeDocument/2006/relationships/hyperlink" Target="https://www.scopus.com/inward/record.uri?eid=2-s2.0-85060036226&amp;partnerID=40&amp;md5=bcdeeec6bc3a7d9d2ec4d1fe18333167" TargetMode="External"/><Relationship Id="rId4" Type="http://schemas.openxmlformats.org/officeDocument/2006/relationships/hyperlink" Target="https://www.scopus.com/inward/record.uri?eid=2-s2.0-85130563737&amp;doi=10.1145%2f3491102.3517651&amp;partnerID=40&amp;md5=8be42269d802a823576db9203666db57" TargetMode="External"/><Relationship Id="rId9" Type="http://schemas.openxmlformats.org/officeDocument/2006/relationships/hyperlink" Target="https://www.scopus.com/inward/record.uri?eid=2-s2.0-85122687553&amp;doi=10.3390%2fs22020568&amp;partnerID=40&amp;md5=eb692f22cc839f691119cc75c6e95298" TargetMode="External"/><Relationship Id="rId180" Type="http://schemas.openxmlformats.org/officeDocument/2006/relationships/hyperlink" Target="https://www.scopus.com/inward/record.uri?eid=2-s2.0-85068053967&amp;partnerID=40&amp;md5=40e9d8c4412ac9c9c2daab72c2496f1f" TargetMode="External"/><Relationship Id="rId210" Type="http://schemas.openxmlformats.org/officeDocument/2006/relationships/hyperlink" Target="https://www.scopus.com/inward/record.uri?eid=2-s2.0-85050073704&amp;doi=10.1145%2f3205873.3210702&amp;partnerID=40&amp;md5=4172dea2bf4f281bc1b7559ceab39b95" TargetMode="External"/><Relationship Id="rId215" Type="http://schemas.openxmlformats.org/officeDocument/2006/relationships/hyperlink" Target="https://www.scopus.com/inward/record.uri?eid=2-s2.0-85045941551&amp;doi=10.1145%2f3170358.3170386&amp;partnerID=40&amp;md5=95f1af85f71c4022a6dceff3456ab7ef" TargetMode="External"/><Relationship Id="rId26" Type="http://schemas.openxmlformats.org/officeDocument/2006/relationships/hyperlink" Target="https://www.scopus.com/inward/record.uri?eid=2-s2.0-85107570417&amp;doi=10.1145%2f3448018.3457422&amp;partnerID=40&amp;md5=50d87142faf314b5565e4ac2cddd4bd7" TargetMode="External"/><Relationship Id="rId231" Type="http://schemas.openxmlformats.org/officeDocument/2006/relationships/hyperlink" Target="https://www.scopus.com/inward/record.uri?eid=2-s2.0-85029489259&amp;doi=10.1007%2f978-3-319-60477-0_2&amp;partnerID=40&amp;md5=1f672efc0b0159712925aeb917b43904" TargetMode="External"/><Relationship Id="rId47" Type="http://schemas.openxmlformats.org/officeDocument/2006/relationships/hyperlink" Target="https://www.scopus.com/inward/record.uri?eid=2-s2.0-85125669059&amp;doi=10.1109%2fASEW52652.2021.00037&amp;partnerID=40&amp;md5=ee816e5a3959f8bb34cb883b7e98c91f" TargetMode="External"/><Relationship Id="rId68" Type="http://schemas.openxmlformats.org/officeDocument/2006/relationships/hyperlink" Target="https://www.scopus.com/inward/record.uri?eid=2-s2.0-85095824812&amp;doi=10.1145%2f3382494.3422164&amp;partnerID=40&amp;md5=f2dd8f4d774d10694a0fb3ea73abc93c" TargetMode="External"/><Relationship Id="rId89" Type="http://schemas.openxmlformats.org/officeDocument/2006/relationships/hyperlink" Target="https://www.scopus.com/inward/record.uri?eid=2-s2.0-85077082981&amp;doi=10.1007%2fs11042-019-08327-0&amp;partnerID=40&amp;md5=7f571bc559675d9e67dc1ecf7bb55967" TargetMode="External"/><Relationship Id="rId112" Type="http://schemas.openxmlformats.org/officeDocument/2006/relationships/hyperlink" Target="https://www.scopus.com/inward/record.uri?eid=2-s2.0-85099189511&amp;doi=10.15388%2fINFEDU.2020.23&amp;partnerID=40&amp;md5=b5edee8d12f4eed6768741b309aac569" TargetMode="External"/><Relationship Id="rId133" Type="http://schemas.openxmlformats.org/officeDocument/2006/relationships/hyperlink" Target="https://www.scopus.com/inward/record.uri?eid=2-s2.0-85085571396&amp;doi=10.1109%2fCogInfoCom47531.2019.9089952&amp;partnerID=40&amp;md5=9d65e733ebd4c969343d762c0ba82a5d" TargetMode="External"/><Relationship Id="rId154" Type="http://schemas.openxmlformats.org/officeDocument/2006/relationships/hyperlink" Target="https://www.scopus.com/inward/record.uri?eid=2-s2.0-85069432028&amp;doi=10.1145%2f3314111.3319825&amp;partnerID=40&amp;md5=c860822298dc293016795066c0d06764" TargetMode="External"/><Relationship Id="rId175" Type="http://schemas.openxmlformats.org/officeDocument/2006/relationships/hyperlink" Target="https://www.scopus.com/inward/record.uri?eid=2-s2.0-85076923824&amp;doi=10.1007%2f978-3-030-36701-5_2&amp;partnerID=40&amp;md5=87a7895a77ab16aa3311d43287101beb" TargetMode="External"/><Relationship Id="rId196" Type="http://schemas.openxmlformats.org/officeDocument/2006/relationships/hyperlink" Target="https://www.scopus.com/inward/record.uri?eid=2-s2.0-85052533536&amp;doi=10.1109%2fICALT.2018.00043&amp;partnerID=40&amp;md5=5b0c5ab7449a2d549053115b9959c271" TargetMode="External"/><Relationship Id="rId200" Type="http://schemas.openxmlformats.org/officeDocument/2006/relationships/hyperlink" Target="https://www.scopus.com/inward/record.uri?eid=2-s2.0-85055312519&amp;doi=10.1145%2f3212721.3212811&amp;partnerID=40&amp;md5=ac65529b101fd4eb6ce47cfa75a81627" TargetMode="External"/><Relationship Id="rId16" Type="http://schemas.openxmlformats.org/officeDocument/2006/relationships/hyperlink" Target="https://www.scopus.com/inward/record.uri?eid=2-s2.0-85115984916&amp;doi=10.1145%2f3460418.3479351&amp;partnerID=40&amp;md5=94f23a2fc50ca2a93eeef6f2e0303141" TargetMode="External"/><Relationship Id="rId221" Type="http://schemas.openxmlformats.org/officeDocument/2006/relationships/hyperlink" Target="https://www.scopus.com/inward/record.uri?eid=2-s2.0-85057390000&amp;doi=10.3233%2f978-1-61499-902-7-253&amp;partnerID=40&amp;md5=28e817fa07cee8000f86ce1a0c9ece5a" TargetMode="External"/><Relationship Id="rId37" Type="http://schemas.openxmlformats.org/officeDocument/2006/relationships/hyperlink" Target="https://www.scopus.com/inward/record.uri?eid=2-s2.0-85103879105&amp;doi=10.1145%2f3448139.3448148&amp;partnerID=40&amp;md5=57dec735a8185de33e62963c4705a180" TargetMode="External"/><Relationship Id="rId58" Type="http://schemas.openxmlformats.org/officeDocument/2006/relationships/hyperlink" Target="https://www.scopus.com/inward/record.uri?eid=2-s2.0-85101805922&amp;doi=10.1109%2fTCYB.2020.2981480&amp;partnerID=40&amp;md5=4e3bb3d71607c3396da304e1935fc669" TargetMode="External"/><Relationship Id="rId79" Type="http://schemas.openxmlformats.org/officeDocument/2006/relationships/hyperlink" Target="https://www.scopus.com/inward/record.uri?eid=2-s2.0-85100470922&amp;doi=10.1109%2fiCareTech49914.2020.00022&amp;partnerID=40&amp;md5=600793c342d06edc130dbd3b5934199f" TargetMode="External"/><Relationship Id="rId102" Type="http://schemas.openxmlformats.org/officeDocument/2006/relationships/hyperlink" Target="https://www.scopus.com/inward/record.uri?eid=2-s2.0-85085730900&amp;doi=10.1145%2f3379156.3391978&amp;partnerID=40&amp;md5=8e4118bb0a6220d0954770375e59ebac" TargetMode="External"/><Relationship Id="rId123" Type="http://schemas.openxmlformats.org/officeDocument/2006/relationships/hyperlink" Target="https://www.scopus.com/inward/record.uri?eid=2-s2.0-85073994062&amp;doi=10.1016%2fj.jss.2019.110434&amp;partnerID=40&amp;md5=e72b1daead622e4a7162e10c677d11ff" TargetMode="External"/><Relationship Id="rId144" Type="http://schemas.openxmlformats.org/officeDocument/2006/relationships/hyperlink" Target="https://www.scopus.com/inward/record.uri?eid=2-s2.0-85049143957&amp;doi=10.1109%2fTCYB.2018.2844177&amp;partnerID=40&amp;md5=776acbd288ab17fbfa852b5a90e711f3" TargetMode="External"/><Relationship Id="rId90" Type="http://schemas.openxmlformats.org/officeDocument/2006/relationships/hyperlink" Target="https://www.scopus.com/inward/record.uri?eid=2-s2.0-85070284963&amp;doi=10.1007%2fs10664-019-09751-4&amp;partnerID=40&amp;md5=af743f8ddfdfc84d22bfb3c6f2e24ff2" TargetMode="External"/><Relationship Id="rId165" Type="http://schemas.openxmlformats.org/officeDocument/2006/relationships/hyperlink" Target="https://www.scopus.com/inward/record.uri?eid=2-s2.0-85073417456&amp;doi=10.1109%2fEMIP.2019.00012&amp;partnerID=40&amp;md5=71625b513d32df1c313aefea7ccf90d6" TargetMode="External"/><Relationship Id="rId186" Type="http://schemas.openxmlformats.org/officeDocument/2006/relationships/hyperlink" Target="https://www.scopus.com/inward/record.uri?eid=2-s2.0-85060018403&amp;partnerID=40&amp;md5=6a880ef296c715054946c778c617ab90" TargetMode="External"/><Relationship Id="rId211" Type="http://schemas.openxmlformats.org/officeDocument/2006/relationships/hyperlink" Target="https://www.scopus.com/inward/record.uri?eid=2-s2.0-85051652360&amp;doi=10.1145%2f3196321.3196347&amp;partnerID=40&amp;md5=2238e68c6caf45e1ce7918115d101ade" TargetMode="External"/><Relationship Id="rId232" Type="http://schemas.openxmlformats.org/officeDocument/2006/relationships/hyperlink" Target="https://www.scopus.com/inward/record.uri?eid=2-s2.0-85022326895&amp;doi=10.1007%2f978-3-319-60492-3_1&amp;partnerID=40&amp;md5=6850333389c1121494cb8819d82a98eb" TargetMode="External"/><Relationship Id="rId27" Type="http://schemas.openxmlformats.org/officeDocument/2006/relationships/hyperlink" Target="https://www.scopus.com/inward/record.uri?eid=2-s2.0-85107545314&amp;doi=10.1145%2f3448018.3457424&amp;partnerID=40&amp;md5=995f868c526d1a06f32cd0a5be5fd111" TargetMode="External"/><Relationship Id="rId48" Type="http://schemas.openxmlformats.org/officeDocument/2006/relationships/hyperlink" Target="https://www.scopus.com/inward/record.uri?eid=2-s2.0-85122098575&amp;doi=10.22967%2fHCIS.2021.11.022&amp;partnerID=40&amp;md5=237b9af4f0519e62cfe4a9c03a13d207" TargetMode="External"/><Relationship Id="rId69" Type="http://schemas.openxmlformats.org/officeDocument/2006/relationships/hyperlink" Target="https://www.scopus.com/inward/record.uri?eid=2-s2.0-85098545955&amp;doi=10.1145%2f3377812.3382154&amp;partnerID=40&amp;md5=af143d6f2c791bfbc3f7453767d027de" TargetMode="External"/><Relationship Id="rId113" Type="http://schemas.openxmlformats.org/officeDocument/2006/relationships/hyperlink" Target="https://www.scopus.com/inward/record.uri?eid=2-s2.0-85092709176&amp;doi=10.1117%2f12.2554951&amp;partnerID=40&amp;md5=40c46f7b88f1b95fd4b28c131d2da8eb" TargetMode="External"/><Relationship Id="rId134" Type="http://schemas.openxmlformats.org/officeDocument/2006/relationships/hyperlink" Target="https://www.scopus.com/inward/record.uri?eid=2-s2.0-85081101570&amp;doi=10.1109%2fISSRE.2019.00019&amp;partnerID=40&amp;md5=942eedca8407653a7a3e3ae9662ab812" TargetMode="External"/><Relationship Id="rId80" Type="http://schemas.openxmlformats.org/officeDocument/2006/relationships/hyperlink" Target="https://www.scopus.com/inward/record.uri?eid=2-s2.0-85098852145&amp;doi=10.1109%2fCDS49703.2020.00071&amp;partnerID=40&amp;md5=531220a792d28f0ba21ad455b21226d2" TargetMode="External"/><Relationship Id="rId155" Type="http://schemas.openxmlformats.org/officeDocument/2006/relationships/hyperlink" Target="https://www.scopus.com/inward/record.uri?eid=2-s2.0-85053498140&amp;doi=10.1007%2fs10664-018-9649-y&amp;partnerID=40&amp;md5=d9ecd33148d6d2f95ee98724fd54ba3e" TargetMode="External"/><Relationship Id="rId176" Type="http://schemas.openxmlformats.org/officeDocument/2006/relationships/hyperlink" Target="https://www.scopus.com/inward/record.uri?eid=2-s2.0-85076750485&amp;doi=10.1007%2f978-3-030-35343-8_11&amp;partnerID=40&amp;md5=ccba9694bbc0ec730b0975f972d94f9f" TargetMode="External"/><Relationship Id="rId197" Type="http://schemas.openxmlformats.org/officeDocument/2006/relationships/hyperlink" Target="https://www.scopus.com/inward/record.uri?eid=2-s2.0-85052525321&amp;doi=10.1109%2fICALT.2018.00116&amp;partnerID=40&amp;md5=05ea68291a2a98e450010927d93f454a" TargetMode="External"/><Relationship Id="rId201" Type="http://schemas.openxmlformats.org/officeDocument/2006/relationships/hyperlink" Target="https://www.scopus.com/inward/record.uri?eid=2-s2.0-85053705430&amp;doi=10.1145%2f3213818.3220126&amp;partnerID=40&amp;md5=a87f543ba1b5f472d9afeaac303e00e6" TargetMode="External"/><Relationship Id="rId222" Type="http://schemas.openxmlformats.org/officeDocument/2006/relationships/hyperlink" Target="https://www.scopus.com/inward/record.uri?eid=2-s2.0-85053892269&amp;doi=10.1007%2f978-3-319-99605-9_18&amp;partnerID=40&amp;md5=140b579ccbcd5eab4513fa37169eff58" TargetMode="External"/><Relationship Id="rId17" Type="http://schemas.openxmlformats.org/officeDocument/2006/relationships/hyperlink" Target="https://www.scopus.com/inward/record.uri?eid=2-s2.0-85115941525&amp;doi=10.1145%2f3460418.3479267&amp;partnerID=40&amp;md5=910890c903c1937402a876904db917c9" TargetMode="External"/><Relationship Id="rId38" Type="http://schemas.openxmlformats.org/officeDocument/2006/relationships/hyperlink" Target="https://www.scopus.com/inward/record.uri?eid=2-s2.0-85113858543&amp;doi=10.1145%2f3464432.3464435&amp;partnerID=40&amp;md5=2c922189ec78245e5dc6712ccbae21d8" TargetMode="External"/><Relationship Id="rId59" Type="http://schemas.openxmlformats.org/officeDocument/2006/relationships/hyperlink" Target="https://www.scopus.com/inward/record.uri?eid=2-s2.0-85099121969&amp;doi=10.26583%2fSV.12.5.11&amp;partnerID=40&amp;md5=672ca60668b828aa8f5379c98bcb2a64" TargetMode="External"/><Relationship Id="rId103" Type="http://schemas.openxmlformats.org/officeDocument/2006/relationships/hyperlink" Target="https://www.scopus.com/inward/record.uri?eid=2-s2.0-85085728310&amp;doi=10.1145%2f3379156.3391365&amp;partnerID=40&amp;md5=065cb127b5c7eaa8b042ba61659786cd" TargetMode="External"/><Relationship Id="rId124" Type="http://schemas.openxmlformats.org/officeDocument/2006/relationships/hyperlink" Target="https://www.scopus.com/inward/record.uri?eid=2-s2.0-85093108881&amp;doi=10.1109%2fTALE48000.2019.9225906&amp;partnerID=40&amp;md5=12e849259fd91a48cdd068f0f25186bf" TargetMode="External"/><Relationship Id="rId70" Type="http://schemas.openxmlformats.org/officeDocument/2006/relationships/hyperlink" Target="https://www.scopus.com/inward/record.uri?eid=2-s2.0-85097143085&amp;doi=10.1145%2f3425329.3425350&amp;partnerID=40&amp;md5=d9f7aa7eee1c73993067be6b1e23a024" TargetMode="External"/><Relationship Id="rId91" Type="http://schemas.openxmlformats.org/officeDocument/2006/relationships/hyperlink" Target="https://www.scopus.com/inward/record.uri?eid=2-s2.0-85091307989&amp;doi=10.1145%2f3313831.3376544&amp;partnerID=40&amp;md5=c9a2b1338ac6fa198aa409fefa06c1ce" TargetMode="External"/><Relationship Id="rId145" Type="http://schemas.openxmlformats.org/officeDocument/2006/relationships/hyperlink" Target="https://www.scopus.com/inward/record.uri?eid=2-s2.0-85074320936&amp;doi=10.1145%2f3355402.3355411&amp;partnerID=40&amp;md5=4ac82cbaef5ee405575d2c64b0726d4d" TargetMode="External"/><Relationship Id="rId166" Type="http://schemas.openxmlformats.org/officeDocument/2006/relationships/hyperlink" Target="https://www.scopus.com/inward/record.uri?eid=2-s2.0-85073407147&amp;doi=10.1109%2fEMIP.2019.00015&amp;partnerID=40&amp;md5=a6e597a101f4d6fb0e4d5b7392a47cbb" TargetMode="External"/><Relationship Id="rId187" Type="http://schemas.openxmlformats.org/officeDocument/2006/relationships/hyperlink" Target="https://www.scopus.com/inward/record.uri?eid=2-s2.0-85061330490&amp;doi=10.1145%2f3279720.3279722&amp;partnerID=40&amp;md5=9a75567cb4c4fdef572b3d047c69f755" TargetMode="External"/><Relationship Id="rId1" Type="http://schemas.openxmlformats.org/officeDocument/2006/relationships/hyperlink" Target="https://www.scopus.com/inward/record.uri?eid=2-s2.0-85132240241&amp;doi=10.1515%2fauto-2022-0006&amp;partnerID=40&amp;md5=adafdcff6e940f5b1b8ba1d5ca6b0427" TargetMode="External"/><Relationship Id="rId212" Type="http://schemas.openxmlformats.org/officeDocument/2006/relationships/hyperlink" Target="https://www.scopus.com/inward/record.uri?eid=2-s2.0-85049667331&amp;doi=10.1145%2f3183440.3183442&amp;partnerID=40&amp;md5=a9ec8bdeaf82dc4c84da3d8bc052de30" TargetMode="External"/><Relationship Id="rId233" Type="http://schemas.openxmlformats.org/officeDocument/2006/relationships/hyperlink" Target="https://www.scopus.com/inward/record.uri?eid=2-s2.0-85021836298&amp;doi=10.1007%2f978-3-319-60642-2_16&amp;partnerID=40&amp;md5=a7089c3a3a78c3e658296aeba4cb7d6f" TargetMode="External"/><Relationship Id="rId28" Type="http://schemas.openxmlformats.org/officeDocument/2006/relationships/hyperlink" Target="https://www.scopus.com/inward/record.uri?eid=2-s2.0-85107537850&amp;doi=10.1145%2f3448018.3458617&amp;partnerID=40&amp;md5=d8ff193faf00e3d235942b9d910bc081" TargetMode="External"/><Relationship Id="rId49" Type="http://schemas.openxmlformats.org/officeDocument/2006/relationships/hyperlink" Target="https://www.scopus.com/inward/record.uri?eid=2-s2.0-85116935723&amp;doi=10.1016%2fj.procs.2021.09.003&amp;partnerID=40&amp;md5=527a826020271d9445f90bb4a5cceab4" TargetMode="External"/><Relationship Id="rId114" Type="http://schemas.openxmlformats.org/officeDocument/2006/relationships/hyperlink" Target="https://www.scopus.com/inward/record.uri?eid=2-s2.0-85088752644&amp;doi=10.1007%2f978-3-030-49062-1_30&amp;partnerID=40&amp;md5=95b531cf731500c59f5fa91d64da95a4" TargetMode="External"/><Relationship Id="rId60" Type="http://schemas.openxmlformats.org/officeDocument/2006/relationships/hyperlink" Target="https://www.scopus.com/inward/record.uri?eid=2-s2.0-85096505856&amp;doi=10.1007%2f978-3-030-63092-8_45&amp;partnerID=40&amp;md5=f860d9124a2a3dd03da83157310c746c" TargetMode="External"/><Relationship Id="rId81" Type="http://schemas.openxmlformats.org/officeDocument/2006/relationships/hyperlink" Target="https://www.scopus.com/inward/record.uri?eid=2-s2.0-85093103306&amp;doi=10.1109%2fICCSE49874.2020.9201882&amp;partnerID=40&amp;md5=8fab30b77501c4cbc47bf7980bb57c9e" TargetMode="External"/><Relationship Id="rId135" Type="http://schemas.openxmlformats.org/officeDocument/2006/relationships/hyperlink" Target="https://www.scopus.com/inward/record.uri?eid=2-s2.0-85079063391&amp;doi=10.1109%2fBESC48373.2019.8963457&amp;partnerID=40&amp;md5=195f0e51feebabae4dd4c05c58c34c84" TargetMode="External"/><Relationship Id="rId156" Type="http://schemas.openxmlformats.org/officeDocument/2006/relationships/hyperlink" Target="https://www.scopus.com/inward/record.uri?eid=2-s2.0-85069168905&amp;doi=10.1145%2f3307334.3326097&amp;partnerID=40&amp;md5=7afdeb4bcd3ab2eafe37591836d64faa" TargetMode="External"/><Relationship Id="rId177" Type="http://schemas.openxmlformats.org/officeDocument/2006/relationships/hyperlink" Target="https://www.scopus.com/inward/record.uri?eid=2-s2.0-85074100941&amp;partnerID=40&amp;md5=d5896c4e8830be7248e76f732f7e8e14" TargetMode="External"/><Relationship Id="rId198" Type="http://schemas.openxmlformats.org/officeDocument/2006/relationships/hyperlink" Target="https://www.scopus.com/inward/record.uri?eid=2-s2.0-85051473466&amp;doi=10.1145%2f3213586.3225234&amp;partnerID=40&amp;md5=a7f2c83841cfb162b2316d22f4be22a1" TargetMode="External"/><Relationship Id="rId202" Type="http://schemas.openxmlformats.org/officeDocument/2006/relationships/hyperlink" Target="https://www.scopus.com/inward/record.uri?eid=2-s2.0-85063596387&amp;doi=10.1145%2f3216723.3216728&amp;partnerID=40&amp;md5=6337e1bbc791e5f3475c6ed75e8e4215" TargetMode="External"/><Relationship Id="rId223" Type="http://schemas.openxmlformats.org/officeDocument/2006/relationships/hyperlink" Target="https://www.scopus.com/inward/record.uri?eid=2-s2.0-85053889473&amp;partnerID=40&amp;md5=4175c21a709bddb40cc91028e7ad080a" TargetMode="External"/><Relationship Id="rId18" Type="http://schemas.openxmlformats.org/officeDocument/2006/relationships/hyperlink" Target="https://www.scopus.com/inward/record.uri?eid=2-s2.0-85118924206&amp;doi=10.2298%2fCSIS201201035N&amp;partnerID=40&amp;md5=ad9e41913aeed2c7c080dd0f3b9c578a" TargetMode="External"/><Relationship Id="rId39" Type="http://schemas.openxmlformats.org/officeDocument/2006/relationships/hyperlink" Target="https://www.scopus.com/inward/record.uri?eid=2-s2.0-85104613035&amp;doi=10.1109%2fLifeTech52111.2021.9391940&amp;partnerID=40&amp;md5=5373095adaf014fe14e4c92c7024cbd2" TargetMode="External"/><Relationship Id="rId50" Type="http://schemas.openxmlformats.org/officeDocument/2006/relationships/hyperlink" Target="https://www.scopus.com/inward/record.uri?eid=2-s2.0-85116481546&amp;doi=10.1080%2f01691864.2021.1982405&amp;partnerID=40&amp;md5=d11bdf3299308f39944c7541758e9567" TargetMode="External"/><Relationship Id="rId104" Type="http://schemas.openxmlformats.org/officeDocument/2006/relationships/hyperlink" Target="https://www.scopus.com/inward/record.uri?eid=2-s2.0-85085726627&amp;doi=10.1145%2f3379156.3391983&amp;partnerID=40&amp;md5=a80498b763ebfea3ed61b9caa232625a" TargetMode="External"/><Relationship Id="rId125" Type="http://schemas.openxmlformats.org/officeDocument/2006/relationships/hyperlink" Target="https://www.scopus.com/inward/record.uri?eid=2-s2.0-85078703689&amp;doi=10.1109%2fDICTA47822.2019.8945893&amp;partnerID=40&amp;md5=e71552b549da28588e2f033d49c06105" TargetMode="External"/><Relationship Id="rId146" Type="http://schemas.openxmlformats.org/officeDocument/2006/relationships/hyperlink" Target="https://www.scopus.com/inward/record.uri?eid=2-s2.0-85074802170&amp;doi=10.1145%2f3345120.3345144&amp;partnerID=40&amp;md5=cd07cd2df53451d99f5886628e76f7a1" TargetMode="External"/><Relationship Id="rId167" Type="http://schemas.openxmlformats.org/officeDocument/2006/relationships/hyperlink" Target="https://www.scopus.com/inward/record.uri?eid=2-s2.0-85072338296&amp;doi=10.1109%2fICPC.2019.00016&amp;partnerID=40&amp;md5=8ceba3713fcedb2f2a1e7224bfd95815" TargetMode="External"/><Relationship Id="rId188" Type="http://schemas.openxmlformats.org/officeDocument/2006/relationships/hyperlink" Target="https://www.scopus.com/inward/record.uri?eid=2-s2.0-85058096775&amp;doi=10.1109%2fROMAN.2018.8525514&amp;partnerID=40&amp;md5=f10f720cc73d9f29b2f18c50b98fcd73" TargetMode="External"/><Relationship Id="rId71" Type="http://schemas.openxmlformats.org/officeDocument/2006/relationships/hyperlink" Target="https://www.scopus.com/inward/record.uri?eid=2-s2.0-85096365447&amp;doi=10.1109%2fCogInfoCom50765.2020.9237910&amp;partnerID=40&amp;md5=a4ca4f514697801d4eb6ae151467b6ed" TargetMode="External"/><Relationship Id="rId92" Type="http://schemas.openxmlformats.org/officeDocument/2006/relationships/hyperlink" Target="https://www.scopus.com/inward/record.uri?eid=2-s2.0-85090838202&amp;doi=10.1145%2f3383219.3383228&amp;partnerID=40&amp;md5=7cc4a7dcebd1f33b5d8c45627f78d8be" TargetMode="External"/><Relationship Id="rId213" Type="http://schemas.openxmlformats.org/officeDocument/2006/relationships/hyperlink" Target="https://www.scopus.com/inward/record.uri?eid=2-s2.0-85034251782&amp;doi=10.1007%2fs11227-017-2193-5&amp;partnerID=40&amp;md5=b50fc355f61bfee892c1182097a8bf5a" TargetMode="External"/><Relationship Id="rId234" Type="http://schemas.openxmlformats.org/officeDocument/2006/relationships/hyperlink" Target="https://www.scopus.com/inward/record.uri?eid=2-s2.0-85021788494&amp;doi=10.1007%2f978-3-319-60642-2_3&amp;partnerID=40&amp;md5=18e9ef134f99de6903d67763b268b87f" TargetMode="External"/><Relationship Id="rId2" Type="http://schemas.openxmlformats.org/officeDocument/2006/relationships/hyperlink" Target="https://www.scopus.com/inward/record.uri?eid=2-s2.0-85127197118&amp;doi=10.1145%2f3480171&amp;partnerID=40&amp;md5=29e657f874f906f5bd00884e0e55f0d6" TargetMode="External"/><Relationship Id="rId29" Type="http://schemas.openxmlformats.org/officeDocument/2006/relationships/hyperlink" Target="https://www.scopus.com/inward/record.uri?eid=2-s2.0-85107537076&amp;doi=10.1145%2f3448018.3457420&amp;partnerID=40&amp;md5=7f723e18b2120818abc33c672467c710" TargetMode="External"/><Relationship Id="rId40" Type="http://schemas.openxmlformats.org/officeDocument/2006/relationships/hyperlink" Target="https://www.scopus.com/inward/record.uri?eid=2-s2.0-85102900725&amp;doi=10.3389%2ffnbot.2021.570507&amp;partnerID=40&amp;md5=c719937d74caf062541086a51622a55d" TargetMode="External"/><Relationship Id="rId115" Type="http://schemas.openxmlformats.org/officeDocument/2006/relationships/hyperlink" Target="https://www.scopus.com/inward/record.uri?eid=2-s2.0-85088582969&amp;doi=10.1007%2f978-3-030-52240-7_5&amp;partnerID=40&amp;md5=f8ad35133ebb0a0a65a5fade317a90fc" TargetMode="External"/><Relationship Id="rId136" Type="http://schemas.openxmlformats.org/officeDocument/2006/relationships/hyperlink" Target="https://www.scopus.com/inward/record.uri?eid=2-s2.0-85073604739&amp;doi=10.1145%2f3360905&amp;partnerID=40&amp;md5=7e26973488a1fbf3829c9ccb64d0f768" TargetMode="External"/><Relationship Id="rId157" Type="http://schemas.openxmlformats.org/officeDocument/2006/relationships/hyperlink" Target="https://www.scopus.com/inward/record.uri?eid=2-s2.0-85096894843&amp;partnerID=40&amp;md5=041ab8a3b43c0a4626d2f77dfcdcea26" TargetMode="External"/><Relationship Id="rId178" Type="http://schemas.openxmlformats.org/officeDocument/2006/relationships/hyperlink" Target="https://www.scopus.com/inward/record.uri?eid=2-s2.0-85070397062&amp;doi=10.1287%2fijoc.2018.0859&amp;partnerID=40&amp;md5=c27bd1cb40a9aa8142b3bd7ff496a2c9" TargetMode="External"/><Relationship Id="rId61" Type="http://schemas.openxmlformats.org/officeDocument/2006/relationships/hyperlink" Target="https://www.scopus.com/inward/record.uri?eid=2-s2.0-85100945995&amp;partnerID=40&amp;md5=eb461fc88f3277273a90880d034add81" TargetMode="External"/><Relationship Id="rId82" Type="http://schemas.openxmlformats.org/officeDocument/2006/relationships/hyperlink" Target="https://www.scopus.com/inward/record.uri?eid=2-s2.0-85093086730&amp;doi=10.1109%2fICCSE49874.2020.9201772&amp;partnerID=40&amp;md5=058a4361845329012e9860a7aa2b51c5" TargetMode="External"/><Relationship Id="rId199" Type="http://schemas.openxmlformats.org/officeDocument/2006/relationships/hyperlink" Target="https://www.scopus.com/inward/record.uri?eid=2-s2.0-85055313327&amp;doi=10.1145%2f3212721.3212887&amp;partnerID=40&amp;md5=c5d01c979d715ccc9eac7b620aac6e59" TargetMode="External"/><Relationship Id="rId203" Type="http://schemas.openxmlformats.org/officeDocument/2006/relationships/hyperlink" Target="https://www.scopus.com/inward/record.uri?eid=2-s2.0-85063591454&amp;doi=10.1145%2f3216723.3216727&amp;partnerID=40&amp;md5=fda8b82483cea2080fde4ea84192bca3" TargetMode="External"/><Relationship Id="rId19" Type="http://schemas.openxmlformats.org/officeDocument/2006/relationships/hyperlink" Target="https://www.scopus.com/inward/record.uri?eid=2-s2.0-85109775957&amp;doi=10.1007%2fs10664-021-10002-8&amp;partnerID=40&amp;md5=0cdbf0d60d65e268ae20c95943ae9d6b" TargetMode="External"/><Relationship Id="rId224" Type="http://schemas.openxmlformats.org/officeDocument/2006/relationships/hyperlink" Target="https://www.scopus.com/inward/record.uri?eid=2-s2.0-85051538536&amp;doi=10.1111%2fcgf.13354&amp;partnerID=40&amp;md5=4411d118170f64d245290108ce960515" TargetMode="External"/><Relationship Id="rId30" Type="http://schemas.openxmlformats.org/officeDocument/2006/relationships/hyperlink" Target="https://www.scopus.com/inward/record.uri?eid=2-s2.0-85115728537&amp;doi=10.1109%2fICSE-Companion52605.2021.00038&amp;partnerID=40&amp;md5=a296630ed13d132d7f3dee20e3978cd5" TargetMode="External"/><Relationship Id="rId105" Type="http://schemas.openxmlformats.org/officeDocument/2006/relationships/hyperlink" Target="https://www.scopus.com/inward/record.uri?eid=2-s2.0-85083567063&amp;doi=10.1109%2fSANER48275.2020.9054848&amp;partnerID=40&amp;md5=8df7f829252cc8a597bac60af7e3cb81" TargetMode="External"/><Relationship Id="rId126" Type="http://schemas.openxmlformats.org/officeDocument/2006/relationships/hyperlink" Target="https://www.scopus.com/inward/record.uri?eid=2-s2.0-85076786090&amp;doi=10.1145%2f3364510.3364516&amp;partnerID=40&amp;md5=23efd6b00152d56823dca4f26bfefae9" TargetMode="External"/><Relationship Id="rId147" Type="http://schemas.openxmlformats.org/officeDocument/2006/relationships/hyperlink" Target="https://www.scopus.com/inward/record.uri?eid=2-s2.0-85069520523&amp;doi=10.1145%2f3314111.3319834&amp;partnerID=40&amp;md5=8fbf20f4ad3ca1b08c87a986c6bad2c8" TargetMode="External"/><Relationship Id="rId168" Type="http://schemas.openxmlformats.org/officeDocument/2006/relationships/hyperlink" Target="https://www.scopus.com/inward/record.uri?eid=2-s2.0-85072335696&amp;doi=10.1109%2fICPC.2019.00033&amp;partnerID=40&amp;md5=f05fff2a6d72e37b5c2858683b1aa961" TargetMode="External"/><Relationship Id="rId51" Type="http://schemas.openxmlformats.org/officeDocument/2006/relationships/hyperlink" Target="https://www.scopus.com/inward/record.uri?eid=2-s2.0-85113876430&amp;doi=10.1109%2fACCESS.2021.3107795&amp;partnerID=40&amp;md5=122644428da593a7540dd0d8d67e3a88" TargetMode="External"/><Relationship Id="rId72" Type="http://schemas.openxmlformats.org/officeDocument/2006/relationships/hyperlink" Target="https://www.scopus.com/inward/record.uri?eid=2-s2.0-85090496518&amp;doi=10.1145%2f3384217.3384227&amp;partnerID=40&amp;md5=470c19af26dbed520c263ef90ad5bca6" TargetMode="External"/><Relationship Id="rId93" Type="http://schemas.openxmlformats.org/officeDocument/2006/relationships/hyperlink" Target="https://www.scopus.com/inward/record.uri?eid=2-s2.0-85086181007&amp;doi=10.1145%2f3374135.3385293&amp;partnerID=40&amp;md5=7ca99b2a9679ff06ab85ca97b6d7b3ef" TargetMode="External"/><Relationship Id="rId189" Type="http://schemas.openxmlformats.org/officeDocument/2006/relationships/hyperlink" Target="https://www.scopus.com/inward/record.uri?eid=2-s2.0-85058298293&amp;doi=10.1145%2f3236024.3275426&amp;partnerID=40&amp;md5=fa616254e351ae436282b82d5d484656" TargetMode="External"/><Relationship Id="rId3" Type="http://schemas.openxmlformats.org/officeDocument/2006/relationships/hyperlink" Target="https://www.scopus.com/inward/record.uri?eid=2-s2.0-85119440560&amp;doi=10.1007%2fs11704-020-0422-1&amp;partnerID=40&amp;md5=697b164ab78ecd09b629e8fe668777c3" TargetMode="External"/><Relationship Id="rId214" Type="http://schemas.openxmlformats.org/officeDocument/2006/relationships/hyperlink" Target="https://www.scopus.com/inward/record.uri?eid=2-s2.0-85053703726&amp;doi=10.1145%2f3191697.3214338&amp;partnerID=40&amp;md5=036cc6505a969b45faaed661a17530e8" TargetMode="External"/><Relationship Id="rId116" Type="http://schemas.openxmlformats.org/officeDocument/2006/relationships/hyperlink" Target="https://www.scopus.com/inward/record.uri?eid=2-s2.0-85088232330&amp;doi=10.1007%2f978-3-030-50943-9_7&amp;partnerID=40&amp;md5=76aad8fcacde4b883ef8a64627538242" TargetMode="External"/><Relationship Id="rId137" Type="http://schemas.openxmlformats.org/officeDocument/2006/relationships/hyperlink" Target="https://www.scopus.com/inward/record.uri?eid=2-s2.0-85064534701&amp;doi=10.1177%2f0278364919842925&amp;partnerID=40&amp;md5=af06d3564588725a667b5ab107994c37" TargetMode="External"/><Relationship Id="rId158" Type="http://schemas.openxmlformats.org/officeDocument/2006/relationships/hyperlink" Target="https://www.scopus.com/inward/record.uri?eid=2-s2.0-85060959778&amp;doi=10.1016%2fj.chb.2019.01.036&amp;partnerID=40&amp;md5=f37824ff83b6e3eefa557527dd836858"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scopus.com/inward/record.uri?eid=2-s2.0-85086627685&amp;doi=10.1016%2fj.procs.2020.04.282&amp;partnerID=40&amp;md5=95a33d8e9e334fd3bbf2bc4cd25dce7a" TargetMode="External"/><Relationship Id="rId21" Type="http://schemas.openxmlformats.org/officeDocument/2006/relationships/hyperlink" Target="https://www.scopus.com/inward/record.uri?eid=2-s2.0-85120981789&amp;doi=10.1145%2f3481646.3481659&amp;partnerID=40&amp;md5=b549e5dc99b561e33e7a2b5507868d05" TargetMode="External"/><Relationship Id="rId42" Type="http://schemas.openxmlformats.org/officeDocument/2006/relationships/hyperlink" Target="https://www.scopus.com/inward/record.uri?eid=2-s2.0-85111035011&amp;doi=10.1145%2f3458709.3459008&amp;partnerID=40&amp;md5=41699058c3ff5a2ab9bf2df5cb6411c8" TargetMode="External"/><Relationship Id="rId63" Type="http://schemas.openxmlformats.org/officeDocument/2006/relationships/hyperlink" Target="https://www.scopus.com/inward/record.uri?eid=2-s2.0-85096199648&amp;doi=10.1109%2fISMAR50242.2020.00063&amp;partnerID=40&amp;md5=bfdf94c7235929d6893e4dcb3145a45f" TargetMode="External"/><Relationship Id="rId84" Type="http://schemas.openxmlformats.org/officeDocument/2006/relationships/hyperlink" Target="https://www.scopus.com/inward/record.uri?eid=2-s2.0-85091947081&amp;doi=10.1145%2f3387904.3389291&amp;partnerID=40&amp;md5=9f2ead0140e538c0b702de637065cbd4" TargetMode="External"/><Relationship Id="rId138" Type="http://schemas.openxmlformats.org/officeDocument/2006/relationships/hyperlink" Target="https://www.scopus.com/inward/record.uri?eid=2-s2.0-85081626788&amp;doi=10.1109%2fIC-AIAI48757.2019.00025&amp;partnerID=40&amp;md5=2fc273be145472e8fcd4c91a5f24c805" TargetMode="External"/><Relationship Id="rId159" Type="http://schemas.openxmlformats.org/officeDocument/2006/relationships/hyperlink" Target="https://www.scopus.com/inward/record.uri?eid=2-s2.0-85067624166&amp;doi=10.1145%2f3290605.3300306&amp;partnerID=40&amp;md5=4cae82da970110b9fd3d73da5d7f2cec" TargetMode="External"/><Relationship Id="rId170" Type="http://schemas.openxmlformats.org/officeDocument/2006/relationships/hyperlink" Target="https://www.scopus.com/inward/record.uri?eid=2-s2.0-85069452233&amp;doi=10.1109%2fICSE.2019.00052&amp;partnerID=40&amp;md5=c6056f1c9e1946fa49bc9639af02c2fa" TargetMode="External"/><Relationship Id="rId191" Type="http://schemas.openxmlformats.org/officeDocument/2006/relationships/hyperlink" Target="https://www.scopus.com/inward/record.uri?eid=2-s2.0-85060446477&amp;doi=10.1109%2fFUZZ-IEEE.2018.8491594&amp;partnerID=40&amp;md5=6d2379ac732359ae74e96f662be3b2e7" TargetMode="External"/><Relationship Id="rId205" Type="http://schemas.openxmlformats.org/officeDocument/2006/relationships/hyperlink" Target="https://www.scopus.com/inward/record.uri?eid=2-s2.0-85061494807&amp;doi=10.1145%2f3216723.3216725&amp;partnerID=40&amp;md5=71dd111e60c9ed50503dbc74871ec129" TargetMode="External"/><Relationship Id="rId226" Type="http://schemas.openxmlformats.org/officeDocument/2006/relationships/hyperlink" Target="https://www.scopus.com/inward/record.uri?eid=2-s2.0-85050340410&amp;doi=10.1007%2f978-3-319-95270-3_37&amp;partnerID=40&amp;md5=614d566d01a92ff9aab87a444329fa15" TargetMode="External"/><Relationship Id="rId107" Type="http://schemas.openxmlformats.org/officeDocument/2006/relationships/hyperlink" Target="https://www.scopus.com/inward/record.uri?eid=2-s2.0-85070732550&amp;doi=10.1016%2fj.rcim.2019.101830&amp;partnerID=40&amp;md5=882db10d1a31eefd95bd593c80f1d448" TargetMode="External"/><Relationship Id="rId11" Type="http://schemas.openxmlformats.org/officeDocument/2006/relationships/hyperlink" Target="https://www.scopus.com/inward/record.uri?eid=2-s2.0-85118857764&amp;doi=10.1016%2fj.jvcir.2021.103367&amp;partnerID=40&amp;md5=41e0f9c34e8d36fe63db40cfd7a767af" TargetMode="External"/><Relationship Id="rId32" Type="http://schemas.openxmlformats.org/officeDocument/2006/relationships/hyperlink" Target="https://www.scopus.com/inward/record.uri?eid=2-s2.0-85107535745&amp;doi=10.1109%2fICPC52881.2021.00025&amp;partnerID=40&amp;md5=9d629ec2d2e019fd2e1f27ed737477bc" TargetMode="External"/><Relationship Id="rId53" Type="http://schemas.openxmlformats.org/officeDocument/2006/relationships/hyperlink" Target="https://www.scopus.com/inward/record.uri?eid=2-s2.0-85112047591&amp;doi=10.1007%2f978-3-030-80865-5_4&amp;partnerID=40&amp;md5=97ef680d01149f5a1c6d3c2fac85b8d4" TargetMode="External"/><Relationship Id="rId74" Type="http://schemas.openxmlformats.org/officeDocument/2006/relationships/hyperlink" Target="https://www.scopus.com/inward/record.uri?eid=2-s2.0-85099456469&amp;doi=10.1109%2fVISSOFT51673.2020.00016&amp;partnerID=40&amp;md5=a4fa09102890e4d496f65c18e2cf5504" TargetMode="External"/><Relationship Id="rId128" Type="http://schemas.openxmlformats.org/officeDocument/2006/relationships/hyperlink" Target="https://www.scopus.com/inward/record.uri?eid=2-s2.0-85076821874&amp;doi=10.1145%2f3363384.3363479&amp;partnerID=40&amp;md5=e22b658dfbf0a088c5b2941a27db0a33" TargetMode="External"/><Relationship Id="rId149" Type="http://schemas.openxmlformats.org/officeDocument/2006/relationships/hyperlink" Target="https://www.scopus.com/inward/record.uri?eid=2-s2.0-85069501804&amp;doi=10.1145%2f3314111.3322876&amp;partnerID=40&amp;md5=24a25bd996f5224fe7163dd4f7e22701" TargetMode="External"/><Relationship Id="rId5" Type="http://schemas.openxmlformats.org/officeDocument/2006/relationships/hyperlink" Target="https://www.scopus.com/inward/record.uri?eid=2-s2.0-85129478282&amp;doi=10.1561%2f116.00000031&amp;partnerID=40&amp;md5=659e1e9f7343f327f882ea3eb1fc6ab5" TargetMode="External"/><Relationship Id="rId95" Type="http://schemas.openxmlformats.org/officeDocument/2006/relationships/hyperlink" Target="https://www.scopus.com/inward/record.uri?eid=2-s2.0-85077680900&amp;doi=10.1016%2fj.chb.2019.03.003&amp;partnerID=40&amp;md5=1576ab5029ffb54d093f30188bb7f887" TargetMode="External"/><Relationship Id="rId160" Type="http://schemas.openxmlformats.org/officeDocument/2006/relationships/hyperlink" Target="https://www.scopus.com/inward/record.uri?eid=2-s2.0-85067615525&amp;doi=10.1145%2f3290605.3300572&amp;partnerID=40&amp;md5=f797d981ebd6c98098cb61b79b04bbda" TargetMode="External"/><Relationship Id="rId181" Type="http://schemas.openxmlformats.org/officeDocument/2006/relationships/hyperlink" Target="https://www.scopus.com/inward/record.uri?eid=2-s2.0-85065814237&amp;doi=10.21533%2fpen.v7i1.354&amp;partnerID=40&amp;md5=c20172f56803a4bcb72e16a461afa8d2" TargetMode="External"/><Relationship Id="rId216" Type="http://schemas.openxmlformats.org/officeDocument/2006/relationships/hyperlink" Target="https://www.scopus.com/inward/record.uri?eid=2-s2.0-85009885123&amp;doi=10.1007%2fs10586-017-0746-2&amp;partnerID=40&amp;md5=cac80c9f323f97cae9458389c45d5b7f" TargetMode="External"/><Relationship Id="rId22" Type="http://schemas.openxmlformats.org/officeDocument/2006/relationships/hyperlink" Target="https://www.scopus.com/inward/record.uri?eid=2-s2.0-85117325986&amp;doi=10.23919%2fCCC52363.2021.9549800&amp;partnerID=40&amp;md5=c915ef7753eba709d3185f0def88d93d" TargetMode="External"/><Relationship Id="rId43" Type="http://schemas.openxmlformats.org/officeDocument/2006/relationships/hyperlink" Target="https://www.scopus.com/inward/record.uri?eid=2-s2.0-85111001544&amp;doi=10.1145%2f3458709.3459006&amp;partnerID=40&amp;md5=9454b2be14217fcbc4f8e6c683ecd881" TargetMode="External"/><Relationship Id="rId64" Type="http://schemas.openxmlformats.org/officeDocument/2006/relationships/hyperlink" Target="https://www.scopus.com/inward/record.uri?eid=2-s2.0-85099406691&amp;doi=10.1145%2f3422392.3422437&amp;partnerID=40&amp;md5=9c00040a7f410e8df88b2f573c1d1f2f" TargetMode="External"/><Relationship Id="rId118" Type="http://schemas.openxmlformats.org/officeDocument/2006/relationships/hyperlink" Target="https://www.scopus.com/inward/record.uri?eid=2-s2.0-85086271461&amp;doi=10.1007%2f978-981-15-5584-8_6&amp;partnerID=40&amp;md5=d089546a16205ae283870205eda2d2f4" TargetMode="External"/><Relationship Id="rId139" Type="http://schemas.openxmlformats.org/officeDocument/2006/relationships/hyperlink" Target="https://www.scopus.com/inward/record.uri?eid=2-s2.0-85077818348&amp;doi=10.1109%2fACIIW.2019.8925291&amp;partnerID=40&amp;md5=49ce11dd00a59cacaee1067695a622c4" TargetMode="External"/><Relationship Id="rId85" Type="http://schemas.openxmlformats.org/officeDocument/2006/relationships/hyperlink" Target="https://www.scopus.com/inward/record.uri?eid=2-s2.0-85090497395&amp;doi=10.1145%2f3357236.3395553&amp;partnerID=40&amp;md5=4fed9340f7100d35ae07111a0cd469bb" TargetMode="External"/><Relationship Id="rId150" Type="http://schemas.openxmlformats.org/officeDocument/2006/relationships/hyperlink" Target="https://www.scopus.com/inward/record.uri?eid=2-s2.0-85069485107&amp;doi=10.1145%2f3317956.3318155&amp;partnerID=40&amp;md5=914ae649ca6fed3a537265a08b43673e" TargetMode="External"/><Relationship Id="rId171" Type="http://schemas.openxmlformats.org/officeDocument/2006/relationships/hyperlink" Target="https://www.scopus.com/inward/record.uri?eid=2-s2.0-85055979686&amp;doi=10.1007%2fs10339-018-0890-5&amp;partnerID=40&amp;md5=9174f96e19d4b1d0c5e6c381965e916e" TargetMode="External"/><Relationship Id="rId192" Type="http://schemas.openxmlformats.org/officeDocument/2006/relationships/hyperlink" Target="https://www.scopus.com/inward/record.uri?eid=2-s2.0-85061492623&amp;doi=10.1145%2f3239235.3240495&amp;partnerID=40&amp;md5=817fca29b160e664d0b223127acaf503" TargetMode="External"/><Relationship Id="rId206" Type="http://schemas.openxmlformats.org/officeDocument/2006/relationships/hyperlink" Target="https://www.scopus.com/inward/record.uri?eid=2-s2.0-85053524381&amp;doi=10.1145%2f3216723.3216724&amp;partnerID=40&amp;md5=b84471d976740922c1368a614c933fa1" TargetMode="External"/><Relationship Id="rId227" Type="http://schemas.openxmlformats.org/officeDocument/2006/relationships/hyperlink" Target="https://www.scopus.com/inward/record.uri?eid=2-s2.0-85044752149&amp;doi=10.3233%2fJIFS-169467&amp;partnerID=40&amp;md5=f01b06284f9a6650f6afbff2e90ca738" TargetMode="External"/><Relationship Id="rId12" Type="http://schemas.openxmlformats.org/officeDocument/2006/relationships/hyperlink" Target="https://www.scopus.com/inward/record.uri?eid=2-s2.0-85108173520&amp;doi=10.1016%2fj.neunet.2021.05.027&amp;partnerID=40&amp;md5=64dcc40fb1ddc2449f4b0a568d63b4a7" TargetMode="External"/><Relationship Id="rId33" Type="http://schemas.openxmlformats.org/officeDocument/2006/relationships/hyperlink" Target="https://www.scopus.com/inward/record.uri?eid=2-s2.0-85105759540&amp;doi=10.1145%2f3434643&amp;partnerID=40&amp;md5=ab4914da5eabd2a98283d19a0b257038" TargetMode="External"/><Relationship Id="rId108" Type="http://schemas.openxmlformats.org/officeDocument/2006/relationships/hyperlink" Target="https://www.scopus.com/inward/record.uri?eid=2-s2.0-85077818832&amp;doi=10.1145%2f3372497&amp;partnerID=40&amp;md5=e502112b9817f64bc2e569277e2d1fb5" TargetMode="External"/><Relationship Id="rId129" Type="http://schemas.openxmlformats.org/officeDocument/2006/relationships/hyperlink" Target="https://www.scopus.com/inward/record.uri?eid=2-s2.0-85076806009&amp;doi=10.1145%2f3363384.3363471&amp;partnerID=40&amp;md5=0d1ac3a071ce755bf7b60845deac8de4" TargetMode="External"/><Relationship Id="rId54" Type="http://schemas.openxmlformats.org/officeDocument/2006/relationships/hyperlink" Target="https://www.scopus.com/inward/record.uri?eid=2-s2.0-85111404663&amp;doi=10.1007%2f978-3-030-77980-1_47&amp;partnerID=40&amp;md5=3e9cb14c77de8e5f0dc45de03ae8a4b1" TargetMode="External"/><Relationship Id="rId75" Type="http://schemas.openxmlformats.org/officeDocument/2006/relationships/hyperlink" Target="https://www.scopus.com/inward/record.uri?eid=2-s2.0-85096656702&amp;doi=10.1109%2fICSME46990.2020.00051&amp;partnerID=40&amp;md5=c9682167b89d7afc5371dd2b82d2806d" TargetMode="External"/><Relationship Id="rId96" Type="http://schemas.openxmlformats.org/officeDocument/2006/relationships/hyperlink" Target="https://www.scopus.com/inward/record.uri?eid=2-s2.0-85117541704&amp;doi=10.1145%2f3384657.3384796&amp;partnerID=40&amp;md5=e6750b8bfae3e1a037a7abc97969ab25" TargetMode="External"/><Relationship Id="rId140" Type="http://schemas.openxmlformats.org/officeDocument/2006/relationships/hyperlink" Target="https://www.scopus.com/inward/record.uri?eid=2-s2.0-85077187519&amp;doi=10.1109%2fICSME.2019.00098&amp;partnerID=40&amp;md5=d06dc3a7955880697086053641b22592" TargetMode="External"/><Relationship Id="rId161" Type="http://schemas.openxmlformats.org/officeDocument/2006/relationships/hyperlink" Target="https://www.scopus.com/inward/record.uri?eid=2-s2.0-85073456155&amp;doi=10.1109%2fEMIP.2019.00009&amp;partnerID=40&amp;md5=688cf26bd474779546770c2fb33916ad" TargetMode="External"/><Relationship Id="rId182" Type="http://schemas.openxmlformats.org/officeDocument/2006/relationships/hyperlink" Target="https://www.scopus.com/inward/record.uri?eid=2-s2.0-85049689408&amp;doi=10.1007%2f978-3-319-94866-9_9&amp;partnerID=40&amp;md5=d3f9c407684f19dd77d60a99f6e758c7" TargetMode="External"/><Relationship Id="rId217" Type="http://schemas.openxmlformats.org/officeDocument/2006/relationships/hyperlink" Target="https://www.scopus.com/inward/record.uri?eid=2-s2.0-85031916245&amp;doi=10.1007%2fs10339-017-0841-6&amp;partnerID=40&amp;md5=f5a08b0c8a92a889b5d40da9a375fd20" TargetMode="External"/><Relationship Id="rId6" Type="http://schemas.openxmlformats.org/officeDocument/2006/relationships/hyperlink" Target="https://www.scopus.com/inward/record.uri?eid=2-s2.0-85122085654&amp;doi=10.1109%2fLRA.2021.3137545&amp;partnerID=40&amp;md5=15ac4c4b43db77a00c3dbb21774c19f9" TargetMode="External"/><Relationship Id="rId23" Type="http://schemas.openxmlformats.org/officeDocument/2006/relationships/hyperlink" Target="https://www.scopus.com/inward/record.uri?eid=2-s2.0-85115103902&amp;doi=10.1145%2f3464327.3464329&amp;partnerID=40&amp;md5=06889243ba22af42f1d1a65d0b5afc30" TargetMode="External"/><Relationship Id="rId119" Type="http://schemas.openxmlformats.org/officeDocument/2006/relationships/hyperlink" Target="https://www.scopus.com/inward/record.uri?eid=2-s2.0-85083513439&amp;partnerID=40&amp;md5=9ef4fcf7b36b661f96f302cfb9a11742" TargetMode="External"/><Relationship Id="rId44" Type="http://schemas.openxmlformats.org/officeDocument/2006/relationships/hyperlink" Target="https://www.scopus.com/inward/record.uri?eid=2-s2.0-85113221075&amp;doi=10.1145%2f3459104.3459172&amp;partnerID=40&amp;md5=77d6572e4360d7cb2f6ad5de7ac2d24b" TargetMode="External"/><Relationship Id="rId65" Type="http://schemas.openxmlformats.org/officeDocument/2006/relationships/hyperlink" Target="https://www.scopus.com/inward/record.uri?eid=2-s2.0-85096694345&amp;doi=10.1145%2f3382507.3421156&amp;partnerID=40&amp;md5=813340eb9aca4f7f1b6a70096fbe356d" TargetMode="External"/><Relationship Id="rId86" Type="http://schemas.openxmlformats.org/officeDocument/2006/relationships/hyperlink" Target="https://www.scopus.com/inward/record.uri?eid=2-s2.0-85094134187&amp;doi=10.1145%2f3377812.3382154&amp;partnerID=40&amp;md5=084f03a6e6cd3b4709b6c00ee617c676" TargetMode="External"/><Relationship Id="rId130" Type="http://schemas.openxmlformats.org/officeDocument/2006/relationships/hyperlink" Target="https://www.scopus.com/inward/record.uri?eid=2-s2.0-85082400444&amp;doi=10.1109%2fAPSIPAASC47483.2019.9023036&amp;partnerID=40&amp;md5=e140efc09f9085833fd25fb3de636932" TargetMode="External"/><Relationship Id="rId151" Type="http://schemas.openxmlformats.org/officeDocument/2006/relationships/hyperlink" Target="https://www.scopus.com/inward/record.uri?eid=2-s2.0-85069475208&amp;doi=10.1145%2f3314111.3319917&amp;partnerID=40&amp;md5=86ffe48e259705361b1c9ff2e8a02004" TargetMode="External"/><Relationship Id="rId172" Type="http://schemas.openxmlformats.org/officeDocument/2006/relationships/hyperlink" Target="https://www.scopus.com/inward/record.uri?eid=2-s2.0-85062519237&amp;doi=10.1109%2fHPCC%2fSmartCity%2fDSS.2018.00071&amp;partnerID=40&amp;md5=f4a6588580202fcf1dcd975e0568c4ae" TargetMode="External"/><Relationship Id="rId193" Type="http://schemas.openxmlformats.org/officeDocument/2006/relationships/hyperlink" Target="https://www.scopus.com/inward/record.uri?eid=2-s2.0-85056146605&amp;doi=10.23919%2fChiCC.2018.8482824&amp;partnerID=40&amp;md5=45cb5e26d7d3fe75960127f471d2146f" TargetMode="External"/><Relationship Id="rId207" Type="http://schemas.openxmlformats.org/officeDocument/2006/relationships/hyperlink" Target="https://www.scopus.com/inward/record.uri?eid=2-s2.0-85049681619&amp;doi=10.1145%2f3204493.3204537&amp;partnerID=40&amp;md5=76699b10d870769ba90dc1843271e12f" TargetMode="External"/><Relationship Id="rId228" Type="http://schemas.openxmlformats.org/officeDocument/2006/relationships/hyperlink" Target="https://www.scopus.com/inward/record.uri?eid=2-s2.0-85044071875&amp;doi=10.1007%2f978-3-319-76354-5_16&amp;partnerID=40&amp;md5=65b471fe727eaae9c81ed406dda3627a" TargetMode="External"/><Relationship Id="rId13" Type="http://schemas.openxmlformats.org/officeDocument/2006/relationships/hyperlink" Target="https://www.scopus.com/inward/record.uri?eid=2-s2.0-85118734123&amp;doi=10.1109%2fVL%2fHCC51201.2021.9576404&amp;partnerID=40&amp;md5=737b40ecde28c7dcee98f89f50b76f7e" TargetMode="External"/><Relationship Id="rId109" Type="http://schemas.openxmlformats.org/officeDocument/2006/relationships/hyperlink" Target="https://www.scopus.com/inward/record.uri?eid=2-s2.0-85078475354&amp;doi=10.1145%2f3371158.3371203&amp;partnerID=40&amp;md5=722d6d1ea8b2c477153486d6daa68f59" TargetMode="External"/><Relationship Id="rId34" Type="http://schemas.openxmlformats.org/officeDocument/2006/relationships/hyperlink" Target="https://www.scopus.com/inward/record.uri?eid=2-s2.0-85105304973&amp;doi=10.3389%2ffnbot.2021.647930&amp;partnerID=40&amp;md5=f79168d83c161021f56597f18e069ced" TargetMode="External"/><Relationship Id="rId55" Type="http://schemas.openxmlformats.org/officeDocument/2006/relationships/hyperlink" Target="https://www.scopus.com/inward/record.uri?eid=2-s2.0-85107331859&amp;doi=10.1007%2f978-3-030-72660-7_4&amp;partnerID=40&amp;md5=50c88be68b6b44e1218cb42afe637a9f" TargetMode="External"/><Relationship Id="rId76" Type="http://schemas.openxmlformats.org/officeDocument/2006/relationships/hyperlink" Target="https://www.scopus.com/inward/record.uri?eid=2-s2.0-85093957178&amp;doi=10.1109%2fICHMS49158.2020.9209543&amp;partnerID=40&amp;md5=1ee58f2fd3b2bf181982734668bf5c7f" TargetMode="External"/><Relationship Id="rId97" Type="http://schemas.openxmlformats.org/officeDocument/2006/relationships/hyperlink" Target="https://www.scopus.com/inward/record.uri?eid=2-s2.0-85092735859&amp;doi=10.1142%2fS1793351X20500014&amp;partnerID=40&amp;md5=1485abdf640e640b8002630ae1647989" TargetMode="External"/><Relationship Id="rId120" Type="http://schemas.openxmlformats.org/officeDocument/2006/relationships/hyperlink" Target="https://www.scopus.com/inward/record.uri?eid=2-s2.0-85078437204&amp;doi=10.1007%2f978-3-030-35510-4_8&amp;partnerID=40&amp;md5=7d5822500a9ca7c83cb2e805992b2185" TargetMode="External"/><Relationship Id="rId141" Type="http://schemas.openxmlformats.org/officeDocument/2006/relationships/hyperlink" Target="https://www.scopus.com/inward/record.uri?eid=2-s2.0-85075858648&amp;doi=10.1109%2fVISSOFT.2019.00016&amp;partnerID=40&amp;md5=cb6da1aaf8da8e52078a63d2d5658f69" TargetMode="External"/><Relationship Id="rId7" Type="http://schemas.openxmlformats.org/officeDocument/2006/relationships/hyperlink" Target="https://www.scopus.com/inward/record.uri?eid=2-s2.0-85126395405&amp;doi=10.1561%2f116.00000040&amp;partnerID=40&amp;md5=2f9c8e667e79c224ba458c8ae77be0fd" TargetMode="External"/><Relationship Id="rId162" Type="http://schemas.openxmlformats.org/officeDocument/2006/relationships/hyperlink" Target="https://www.scopus.com/inward/record.uri?eid=2-s2.0-85073452690&amp;doi=10.1109%2fEMIP.2019.00010&amp;partnerID=40&amp;md5=972a1fca50e4126d0d5cfa2f5b39a66b" TargetMode="External"/><Relationship Id="rId183" Type="http://schemas.openxmlformats.org/officeDocument/2006/relationships/hyperlink" Target="https://www.scopus.com/inward/record.uri?eid=2-s2.0-85062837341&amp;doi=10.1109%2fCVPR.2018.00053&amp;partnerID=40&amp;md5=619c2f3f5b07ac60f394d0c872e5fd9d" TargetMode="External"/><Relationship Id="rId218" Type="http://schemas.openxmlformats.org/officeDocument/2006/relationships/hyperlink" Target="https://www.scopus.com/inward/record.uri?eid=2-s2.0-85073070734&amp;doi=10.1007%2f978-3-319-63940-6_19&amp;partnerID=40&amp;md5=26bb65fd11cb6cc04e02e2c632145f54" TargetMode="External"/><Relationship Id="rId24" Type="http://schemas.openxmlformats.org/officeDocument/2006/relationships/hyperlink" Target="https://www.scopus.com/inward/record.uri?eid=2-s2.0-85111042375&amp;doi=10.1109%2fTLT.2021.3097766&amp;partnerID=40&amp;md5=43e33faceff9a3f4d2ee16fa909ccb1e" TargetMode="External"/><Relationship Id="rId45" Type="http://schemas.openxmlformats.org/officeDocument/2006/relationships/hyperlink" Target="https://www.scopus.com/inward/record.uri?eid=2-s2.0-85128170858&amp;doi=10.1109%2fROBIO54168.2021.9739433&amp;partnerID=40&amp;md5=360b5818fd674a6b3a11fb771d9fb1a5" TargetMode="External"/><Relationship Id="rId66" Type="http://schemas.openxmlformats.org/officeDocument/2006/relationships/hyperlink" Target="https://www.scopus.com/inward/record.uri?eid=2-s2.0-85103598036&amp;doi=10.1145%2f3442481.3442505&amp;partnerID=40&amp;md5=5c2e8ec8d3a77d7bf605e717d46c1c4a" TargetMode="External"/><Relationship Id="rId87" Type="http://schemas.openxmlformats.org/officeDocument/2006/relationships/hyperlink" Target="https://www.scopus.com/inward/record.uri?eid=2-s2.0-85087431554&amp;doi=10.1145%2f3384772.3385139&amp;partnerID=40&amp;md5=14d2281e036d0c1d856379b0020722ab" TargetMode="External"/><Relationship Id="rId110" Type="http://schemas.openxmlformats.org/officeDocument/2006/relationships/hyperlink" Target="https://www.scopus.com/inward/record.uri?eid=2-s2.0-85103840712&amp;partnerID=40&amp;md5=22c7a36f2582681d44ea108396079311" TargetMode="External"/><Relationship Id="rId131" Type="http://schemas.openxmlformats.org/officeDocument/2006/relationships/hyperlink" Target="https://www.scopus.com/inward/record.uri?eid=2-s2.0-85081168064&amp;doi=10.1109%2fIROS40897.2019.8968536&amp;partnerID=40&amp;md5=93eb16055cb1084fddd1515e4a43e745" TargetMode="External"/><Relationship Id="rId152" Type="http://schemas.openxmlformats.org/officeDocument/2006/relationships/hyperlink" Target="https://www.scopus.com/inward/record.uri?eid=2-s2.0-85069448235&amp;doi=10.1145%2f3314111.3319833&amp;partnerID=40&amp;md5=933fb48087b7dc6207452ae44fa551f2" TargetMode="External"/><Relationship Id="rId173" Type="http://schemas.openxmlformats.org/officeDocument/2006/relationships/hyperlink" Target="https://www.scopus.com/inward/record.uri?eid=2-s2.0-85062237518&amp;doi=10.1109%2fDICTA.2018.8615806&amp;partnerID=40&amp;md5=9876e70673e2ffd31f7420c5e104c615" TargetMode="External"/><Relationship Id="rId194" Type="http://schemas.openxmlformats.org/officeDocument/2006/relationships/hyperlink" Target="https://www.scopus.com/inward/record.uri?eid=2-s2.0-85053239771&amp;doi=10.1109%2fISET.2018.00050&amp;partnerID=40&amp;md5=74d5441e496aa1b84edbf39b5122bb47" TargetMode="External"/><Relationship Id="rId208" Type="http://schemas.openxmlformats.org/officeDocument/2006/relationships/hyperlink" Target="https://www.scopus.com/inward/record.uri?eid=2-s2.0-85049679587&amp;doi=10.1145%2f3204493.3208343&amp;partnerID=40&amp;md5=1c1364a96c14c6a9e858cacb693560c1" TargetMode="External"/><Relationship Id="rId229" Type="http://schemas.openxmlformats.org/officeDocument/2006/relationships/hyperlink" Target="https://www.scopus.com/inward/record.uri?eid=2-s2.0-85029668636&amp;doi=10.1007%2f978-3-319-64674-9_4&amp;partnerID=40&amp;md5=aba7f973c0c219a886ba52c80d3eba71" TargetMode="External"/><Relationship Id="rId14" Type="http://schemas.openxmlformats.org/officeDocument/2006/relationships/hyperlink" Target="https://www.scopus.com/inward/record.uri?eid=2-s2.0-85117389625&amp;doi=10.1111%2fcogs.13042&amp;partnerID=40&amp;md5=512e3fced21fb8527cd1e6cd77463fd2" TargetMode="External"/><Relationship Id="rId35" Type="http://schemas.openxmlformats.org/officeDocument/2006/relationships/hyperlink" Target="https://www.scopus.com/inward/record.uri?eid=2-s2.0-85104424369&amp;doi=10.1145%2f3397482.3450719&amp;partnerID=40&amp;md5=8ae6dd9269fc0cfeb95ce4adf47ca1f1" TargetMode="External"/><Relationship Id="rId56" Type="http://schemas.openxmlformats.org/officeDocument/2006/relationships/hyperlink" Target="https://www.scopus.com/inward/record.uri?eid=2-s2.0-85105885881&amp;doi=10.1007%2f978-3-030-74009-2_37&amp;partnerID=40&amp;md5=2055ea04fdef9debbc38cd948112cf8b" TargetMode="External"/><Relationship Id="rId77" Type="http://schemas.openxmlformats.org/officeDocument/2006/relationships/hyperlink" Target="https://www.scopus.com/inward/record.uri?eid=2-s2.0-85091052408&amp;doi=10.1111%2fcogs.12893&amp;partnerID=40&amp;md5=dc1899d9d4febd58eb21c61e684a5ba8" TargetMode="External"/><Relationship Id="rId100" Type="http://schemas.openxmlformats.org/officeDocument/2006/relationships/hyperlink" Target="https://www.scopus.com/inward/record.uri?eid=2-s2.0-85085737149&amp;doi=10.1145%2f3379156.3391980&amp;partnerID=40&amp;md5=50481255f513d753b63289d7e20a0ba7" TargetMode="External"/><Relationship Id="rId8" Type="http://schemas.openxmlformats.org/officeDocument/2006/relationships/hyperlink" Target="https://www.scopus.com/inward/record.uri?eid=2-s2.0-85123288785&amp;doi=10.3390%2fs22030912&amp;partnerID=40&amp;md5=7f263b6426932cf1c41281dcb5069186" TargetMode="External"/><Relationship Id="rId98" Type="http://schemas.openxmlformats.org/officeDocument/2006/relationships/hyperlink" Target="https://www.scopus.com/inward/record.uri?eid=2-s2.0-85085739850&amp;doi=10.1145%2f3379156.3391982&amp;partnerID=40&amp;md5=4f8fc40a116be1e4694b47e3a542f366" TargetMode="External"/><Relationship Id="rId121" Type="http://schemas.openxmlformats.org/officeDocument/2006/relationships/hyperlink" Target="https://www.scopus.com/inward/record.uri?eid=2-s2.0-85078230221&amp;doi=10.1109%2fTII.2019.2933481&amp;partnerID=40&amp;md5=1a4d116f0e72b36bd8e0c329c9a3ef51" TargetMode="External"/><Relationship Id="rId142" Type="http://schemas.openxmlformats.org/officeDocument/2006/relationships/hyperlink" Target="https://www.scopus.com/inward/record.uri?eid=2-s2.0-85075622335&amp;doi=10.23919%2fEUSIPCO.2019.8902990&amp;partnerID=40&amp;md5=02ad16c6e4f83310027da396d6934e81" TargetMode="External"/><Relationship Id="rId163" Type="http://schemas.openxmlformats.org/officeDocument/2006/relationships/hyperlink" Target="https://www.scopus.com/inward/record.uri?eid=2-s2.0-85073440661&amp;doi=10.1109%2fEMIP.2019.00014&amp;partnerID=40&amp;md5=645d623a9e925afebf670c77db0adef6" TargetMode="External"/><Relationship Id="rId184" Type="http://schemas.openxmlformats.org/officeDocument/2006/relationships/hyperlink" Target="https://www.scopus.com/inward/record.uri?eid=2-s2.0-85060061224&amp;partnerID=40&amp;md5=d4e3cce51c1b36995b1a89e97669cd95" TargetMode="External"/><Relationship Id="rId219" Type="http://schemas.openxmlformats.org/officeDocument/2006/relationships/hyperlink" Target="https://www.scopus.com/inward/record.uri?eid=2-s2.0-85060589318&amp;partnerID=40&amp;md5=dd3926e511d206c9ba0758843c4d6b64" TargetMode="External"/><Relationship Id="rId230" Type="http://schemas.openxmlformats.org/officeDocument/2006/relationships/hyperlink" Target="https://www.scopus.com/inward/record.uri?eid=2-s2.0-85029596683&amp;doi=10.1007%2f978-3-319-67618-0_30&amp;partnerID=40&amp;md5=d46d6faad1383465535ef54704a84798" TargetMode="External"/><Relationship Id="rId25" Type="http://schemas.openxmlformats.org/officeDocument/2006/relationships/hyperlink" Target="https://www.scopus.com/inward/record.uri?eid=2-s2.0-85107594047&amp;doi=10.1145%2f3448018.3457425&amp;partnerID=40&amp;md5=4d3088304c8a3ad22ef8f04683ad6bfc" TargetMode="External"/><Relationship Id="rId46" Type="http://schemas.openxmlformats.org/officeDocument/2006/relationships/hyperlink" Target="https://www.scopus.com/inward/record.uri?eid=2-s2.0-85126393555&amp;doi=10.1109%2fISSRE52982.2021.00056&amp;partnerID=40&amp;md5=df85db4a50e6a9e4f8561aa8be3d58dd" TargetMode="External"/><Relationship Id="rId67" Type="http://schemas.openxmlformats.org/officeDocument/2006/relationships/hyperlink" Target="https://www.scopus.com/inward/record.uri?eid=2-s2.0-85089806302&amp;doi=10.1016%2fj.scico.2020.102520&amp;partnerID=40&amp;md5=9a36ec79b32b1984d200b361579da182" TargetMode="External"/><Relationship Id="rId20" Type="http://schemas.openxmlformats.org/officeDocument/2006/relationships/hyperlink" Target="https://www.scopus.com/inward/record.uri?eid=2-s2.0-85118955790&amp;doi=10.1109%2fICCSE51940.2021.9569438&amp;partnerID=40&amp;md5=96ea9d060591a54420e72bfcb1ca6d47" TargetMode="External"/><Relationship Id="rId41" Type="http://schemas.openxmlformats.org/officeDocument/2006/relationships/hyperlink" Target="https://www.scopus.com/inward/record.uri?eid=2-s2.0-85105516633&amp;doi=10.1145%2f3452383.3452404&amp;partnerID=40&amp;md5=2714ad3b9094ae8ef435964b382b88ad" TargetMode="External"/><Relationship Id="rId62" Type="http://schemas.openxmlformats.org/officeDocument/2006/relationships/hyperlink" Target="https://www.scopus.com/inward/record.uri?eid=2-s2.0-85097136445&amp;doi=10.1145%2f3368089.3409681&amp;partnerID=40&amp;md5=8d869a22f80aa2a1b2bcc0a2b81c5b46" TargetMode="External"/><Relationship Id="rId83" Type="http://schemas.openxmlformats.org/officeDocument/2006/relationships/hyperlink" Target="https://www.scopus.com/inward/record.uri?eid=2-s2.0-85091947378&amp;doi=10.1145%2f3387904.3389279&amp;partnerID=40&amp;md5=9c03fd7f3d8c71cbd35352b943433144" TargetMode="External"/><Relationship Id="rId88" Type="http://schemas.openxmlformats.org/officeDocument/2006/relationships/hyperlink" Target="https://www.scopus.com/inward/record.uri?eid=2-s2.0-85085730429&amp;doi=10.1145%2f3379157.3391988&amp;partnerID=40&amp;md5=60dd7d1cd3ed4e0dfcb28c14300583d1" TargetMode="External"/><Relationship Id="rId111" Type="http://schemas.openxmlformats.org/officeDocument/2006/relationships/hyperlink" Target="https://www.scopus.com/inward/record.uri?eid=2-s2.0-85099304373&amp;doi=10.18608%2fJLA.2020.73.7&amp;partnerID=40&amp;md5=dd6258ec58bf8d740e94317f12f02f7d" TargetMode="External"/><Relationship Id="rId132" Type="http://schemas.openxmlformats.org/officeDocument/2006/relationships/hyperlink" Target="https://www.scopus.com/inward/record.uri?eid=2-s2.0-85085579088&amp;doi=10.1109%2fCogInfoCom47531.2019.9089941&amp;partnerID=40&amp;md5=09fe7439a2c3108828a7243a19299bf6" TargetMode="External"/><Relationship Id="rId153" Type="http://schemas.openxmlformats.org/officeDocument/2006/relationships/hyperlink" Target="https://www.scopus.com/inward/record.uri?eid=2-s2.0-85069435151&amp;doi=10.1145%2f3314111.3322866&amp;partnerID=40&amp;md5=e8892b60e923408dd12787d6114fa1e3" TargetMode="External"/><Relationship Id="rId174" Type="http://schemas.openxmlformats.org/officeDocument/2006/relationships/hyperlink" Target="https://www.scopus.com/inward/record.uri?eid=2-s2.0-85085993280&amp;partnerID=40&amp;md5=fea03d96adac79c4e68e8799236ee11f" TargetMode="External"/><Relationship Id="rId179" Type="http://schemas.openxmlformats.org/officeDocument/2006/relationships/hyperlink" Target="https://www.scopus.com/inward/record.uri?eid=2-s2.0-85069533899&amp;doi=10.1007%2f978-3-030-22419-6_43&amp;partnerID=40&amp;md5=daf32ae7b2bd60eb9f5d705d5a9e551f" TargetMode="External"/><Relationship Id="rId195" Type="http://schemas.openxmlformats.org/officeDocument/2006/relationships/hyperlink" Target="https://www.scopus.com/inward/record.uri?eid=2-s2.0-85071265974&amp;doi=10.3390%2fmti2030042&amp;partnerID=40&amp;md5=f481243d4f8a619dde8593526818bc01" TargetMode="External"/><Relationship Id="rId209" Type="http://schemas.openxmlformats.org/officeDocument/2006/relationships/hyperlink" Target="https://www.scopus.com/inward/record.uri?eid=2-s2.0-85049670535&amp;doi=10.1145%2f3204493.3207421&amp;partnerID=40&amp;md5=684fae1bbfe318a63d1ab04b4468731a" TargetMode="External"/><Relationship Id="rId190" Type="http://schemas.openxmlformats.org/officeDocument/2006/relationships/hyperlink" Target="https://www.scopus.com/inward/record.uri?eid=2-s2.0-85056661027&amp;doi=10.1145%2f3279981.3279991&amp;partnerID=40&amp;md5=c3a6e84167db09e804b0fdf3365daa01" TargetMode="External"/><Relationship Id="rId204" Type="http://schemas.openxmlformats.org/officeDocument/2006/relationships/hyperlink" Target="https://www.scopus.com/inward/record.uri?eid=2-s2.0-85063569845&amp;doi=10.1145%2f3216723.3216726&amp;partnerID=40&amp;md5=c0fd71b1e7a7441c2daab0f348e71261" TargetMode="External"/><Relationship Id="rId220" Type="http://schemas.openxmlformats.org/officeDocument/2006/relationships/hyperlink" Target="https://www.scopus.com/inward/record.uri?eid=2-s2.0-85060277498&amp;partnerID=40&amp;md5=46a753d552d8da7295b2495f1be77c9e" TargetMode="External"/><Relationship Id="rId225" Type="http://schemas.openxmlformats.org/officeDocument/2006/relationships/hyperlink" Target="https://www.scopus.com/inward/record.uri?eid=2-s2.0-85050402674&amp;doi=10.1007%2f978-3-319-92043-6_44&amp;partnerID=40&amp;md5=022a8a6f1ef0fa285aa3527373be0ac6" TargetMode="External"/><Relationship Id="rId15" Type="http://schemas.openxmlformats.org/officeDocument/2006/relationships/hyperlink" Target="https://www.scopus.com/inward/record.uri?eid=2-s2.0-85125876947&amp;doi=10.1145%2f3488838.3488850&amp;partnerID=40&amp;md5=75310bf3cc9631cd887f467e6ec21cba" TargetMode="External"/><Relationship Id="rId36" Type="http://schemas.openxmlformats.org/officeDocument/2006/relationships/hyperlink" Target="https://www.scopus.com/inward/record.uri?eid=2-s2.0-85103880474&amp;doi=10.1145%2f3448139.3448201&amp;partnerID=40&amp;md5=785f6667267b68553ec41116a33f1abf" TargetMode="External"/><Relationship Id="rId57" Type="http://schemas.openxmlformats.org/officeDocument/2006/relationships/hyperlink" Target="https://www.scopus.com/inward/record.uri?eid=2-s2.0-85104334113&amp;doi=10.1007%2f978-3-030-68796-0_3&amp;partnerID=40&amp;md5=bab865277c8a2aee9efe375bc7faee6c" TargetMode="External"/><Relationship Id="rId106" Type="http://schemas.openxmlformats.org/officeDocument/2006/relationships/hyperlink" Target="https://www.scopus.com/inward/record.uri?eid=2-s2.0-85081533524&amp;doi=10.3390%2fapp10041446&amp;partnerID=40&amp;md5=8c40ffc9ccc775c3382bd7e383c18e41" TargetMode="External"/><Relationship Id="rId127" Type="http://schemas.openxmlformats.org/officeDocument/2006/relationships/hyperlink" Target="https://www.scopus.com/inward/record.uri?eid=2-s2.0-85077689993&amp;partnerID=40&amp;md5=517707fcdbead6f6ad63b7d655255cf9" TargetMode="External"/><Relationship Id="rId10" Type="http://schemas.openxmlformats.org/officeDocument/2006/relationships/hyperlink" Target="https://www.scopus.com/inward/record.uri?eid=2-s2.0-85119874175&amp;doi=10.1145%2f3488042.3488068&amp;partnerID=40&amp;md5=3417ea69f2fb37216875b2849619b60c" TargetMode="External"/><Relationship Id="rId31" Type="http://schemas.openxmlformats.org/officeDocument/2006/relationships/hyperlink" Target="https://www.scopus.com/inward/record.uri?eid=2-s2.0-85107573703&amp;doi=10.1109%2fICPC52881.2021.00036&amp;partnerID=40&amp;md5=bd33f706d1227023f9723ae62cd0365e" TargetMode="External"/><Relationship Id="rId52" Type="http://schemas.openxmlformats.org/officeDocument/2006/relationships/hyperlink" Target="https://www.scopus.com/inward/record.uri?eid=2-s2.0-85112192484&amp;doi=10.1109%2fTSE.2021.3094171&amp;partnerID=40&amp;md5=2c24e3bf2a9752d10533503365a31aa6" TargetMode="External"/><Relationship Id="rId73" Type="http://schemas.openxmlformats.org/officeDocument/2006/relationships/hyperlink" Target="https://www.scopus.com/inward/record.uri?eid=2-s2.0-85087459004&amp;doi=10.1145%2f3411811&amp;partnerID=40&amp;md5=ec88b0c4f3af52dbe1efe9fc15de8273" TargetMode="External"/><Relationship Id="rId78" Type="http://schemas.openxmlformats.org/officeDocument/2006/relationships/hyperlink" Target="https://www.scopus.com/inward/record.uri?eid=2-s2.0-85086466565&amp;doi=10.1007%2fs10664-020-09829-4&amp;partnerID=40&amp;md5=7974a028adf8554857fd5bbbd955289e" TargetMode="External"/><Relationship Id="rId94" Type="http://schemas.openxmlformats.org/officeDocument/2006/relationships/hyperlink" Target="https://www.scopus.com/inward/record.uri?eid=2-s2.0-85078707058&amp;doi=10.1109%2fLRA.2020.2965416&amp;partnerID=40&amp;md5=74ba473c6752cd7d2c09010c8f3473e0" TargetMode="External"/><Relationship Id="rId99" Type="http://schemas.openxmlformats.org/officeDocument/2006/relationships/hyperlink" Target="https://www.scopus.com/inward/record.uri?eid=2-s2.0-85085738664&amp;doi=10.1145%2f3379156.3391979&amp;partnerID=40&amp;md5=8fccf0f42d161eecd442f0ec0283ddfe" TargetMode="External"/><Relationship Id="rId101" Type="http://schemas.openxmlformats.org/officeDocument/2006/relationships/hyperlink" Target="https://www.scopus.com/inward/record.uri?eid=2-s2.0-85085734705&amp;doi=10.1145%2f3379156.3391981&amp;partnerID=40&amp;md5=21d934cf2b821602f120262122ad2ccf" TargetMode="External"/><Relationship Id="rId122" Type="http://schemas.openxmlformats.org/officeDocument/2006/relationships/hyperlink" Target="https://www.scopus.com/inward/record.uri?eid=2-s2.0-85076552011&amp;doi=10.1007%2f978-3-030-35740-5_9&amp;partnerID=40&amp;md5=1b7c8f78ba09729e373c70e554ed038d" TargetMode="External"/><Relationship Id="rId143" Type="http://schemas.openxmlformats.org/officeDocument/2006/relationships/hyperlink" Target="https://www.scopus.com/inward/record.uri?eid=2-s2.0-85065784925&amp;doi=10.1016%2fj.ijcci.2019.04.004&amp;partnerID=40&amp;md5=aa9e5478071f6bccd2f70248d96f21b0" TargetMode="External"/><Relationship Id="rId148" Type="http://schemas.openxmlformats.org/officeDocument/2006/relationships/hyperlink" Target="https://www.scopus.com/inward/record.uri?eid=2-s2.0-85069516576&amp;doi=10.1145%2f3317958.3318225&amp;partnerID=40&amp;md5=2df3b1948a98871c262d960e13b6fe7a" TargetMode="External"/><Relationship Id="rId164" Type="http://schemas.openxmlformats.org/officeDocument/2006/relationships/hyperlink" Target="https://www.scopus.com/inward/record.uri?eid=2-s2.0-85073418102&amp;doi=10.1109%2fEMIP.2019.00013&amp;partnerID=40&amp;md5=01a6a02b94840a40d2f95bc9565be2a2" TargetMode="External"/><Relationship Id="rId169" Type="http://schemas.openxmlformats.org/officeDocument/2006/relationships/hyperlink" Target="https://www.scopus.com/inward/record.uri?eid=2-s2.0-85069506905&amp;doi=10.1109%2fEMIP.2019.00011&amp;partnerID=40&amp;md5=70dbf13a0b7efa8916d9d3ba54c6cba1" TargetMode="External"/><Relationship Id="rId185" Type="http://schemas.openxmlformats.org/officeDocument/2006/relationships/hyperlink" Target="https://www.scopus.com/inward/record.uri?eid=2-s2.0-85060036226&amp;partnerID=40&amp;md5=bcdeeec6bc3a7d9d2ec4d1fe18333167" TargetMode="External"/><Relationship Id="rId4" Type="http://schemas.openxmlformats.org/officeDocument/2006/relationships/hyperlink" Target="https://www.scopus.com/inward/record.uri?eid=2-s2.0-85130563737&amp;doi=10.1145%2f3491102.3517651&amp;partnerID=40&amp;md5=8be42269d802a823576db9203666db57" TargetMode="External"/><Relationship Id="rId9" Type="http://schemas.openxmlformats.org/officeDocument/2006/relationships/hyperlink" Target="https://www.scopus.com/inward/record.uri?eid=2-s2.0-85122687553&amp;doi=10.3390%2fs22020568&amp;partnerID=40&amp;md5=eb692f22cc839f691119cc75c6e95298" TargetMode="External"/><Relationship Id="rId180" Type="http://schemas.openxmlformats.org/officeDocument/2006/relationships/hyperlink" Target="https://www.scopus.com/inward/record.uri?eid=2-s2.0-85068053967&amp;partnerID=40&amp;md5=40e9d8c4412ac9c9c2daab72c2496f1f" TargetMode="External"/><Relationship Id="rId210" Type="http://schemas.openxmlformats.org/officeDocument/2006/relationships/hyperlink" Target="https://www.scopus.com/inward/record.uri?eid=2-s2.0-85050073704&amp;doi=10.1145%2f3205873.3210702&amp;partnerID=40&amp;md5=4172dea2bf4f281bc1b7559ceab39b95" TargetMode="External"/><Relationship Id="rId215" Type="http://schemas.openxmlformats.org/officeDocument/2006/relationships/hyperlink" Target="https://www.scopus.com/inward/record.uri?eid=2-s2.0-85045941551&amp;doi=10.1145%2f3170358.3170386&amp;partnerID=40&amp;md5=95f1af85f71c4022a6dceff3456ab7ef" TargetMode="External"/><Relationship Id="rId26" Type="http://schemas.openxmlformats.org/officeDocument/2006/relationships/hyperlink" Target="https://www.scopus.com/inward/record.uri?eid=2-s2.0-85107570417&amp;doi=10.1145%2f3448018.3457422&amp;partnerID=40&amp;md5=50d87142faf314b5565e4ac2cddd4bd7" TargetMode="External"/><Relationship Id="rId231" Type="http://schemas.openxmlformats.org/officeDocument/2006/relationships/hyperlink" Target="https://www.scopus.com/inward/record.uri?eid=2-s2.0-85029489259&amp;doi=10.1007%2f978-3-319-60477-0_2&amp;partnerID=40&amp;md5=1f672efc0b0159712925aeb917b43904" TargetMode="External"/><Relationship Id="rId47" Type="http://schemas.openxmlformats.org/officeDocument/2006/relationships/hyperlink" Target="https://www.scopus.com/inward/record.uri?eid=2-s2.0-85125669059&amp;doi=10.1109%2fASEW52652.2021.00037&amp;partnerID=40&amp;md5=ee816e5a3959f8bb34cb883b7e98c91f" TargetMode="External"/><Relationship Id="rId68" Type="http://schemas.openxmlformats.org/officeDocument/2006/relationships/hyperlink" Target="https://www.scopus.com/inward/record.uri?eid=2-s2.0-85095824812&amp;doi=10.1145%2f3382494.3422164&amp;partnerID=40&amp;md5=f2dd8f4d774d10694a0fb3ea73abc93c" TargetMode="External"/><Relationship Id="rId89" Type="http://schemas.openxmlformats.org/officeDocument/2006/relationships/hyperlink" Target="https://www.scopus.com/inward/record.uri?eid=2-s2.0-85077082981&amp;doi=10.1007%2fs11042-019-08327-0&amp;partnerID=40&amp;md5=7f571bc559675d9e67dc1ecf7bb55967" TargetMode="External"/><Relationship Id="rId112" Type="http://schemas.openxmlformats.org/officeDocument/2006/relationships/hyperlink" Target="https://www.scopus.com/inward/record.uri?eid=2-s2.0-85099189511&amp;doi=10.15388%2fINFEDU.2020.23&amp;partnerID=40&amp;md5=b5edee8d12f4eed6768741b309aac569" TargetMode="External"/><Relationship Id="rId133" Type="http://schemas.openxmlformats.org/officeDocument/2006/relationships/hyperlink" Target="https://www.scopus.com/inward/record.uri?eid=2-s2.0-85085571396&amp;doi=10.1109%2fCogInfoCom47531.2019.9089952&amp;partnerID=40&amp;md5=9d65e733ebd4c969343d762c0ba82a5d" TargetMode="External"/><Relationship Id="rId154" Type="http://schemas.openxmlformats.org/officeDocument/2006/relationships/hyperlink" Target="https://www.scopus.com/inward/record.uri?eid=2-s2.0-85069432028&amp;doi=10.1145%2f3314111.3319825&amp;partnerID=40&amp;md5=c860822298dc293016795066c0d06764" TargetMode="External"/><Relationship Id="rId175" Type="http://schemas.openxmlformats.org/officeDocument/2006/relationships/hyperlink" Target="https://www.scopus.com/inward/record.uri?eid=2-s2.0-85076923824&amp;doi=10.1007%2f978-3-030-36701-5_2&amp;partnerID=40&amp;md5=87a7895a77ab16aa3311d43287101beb" TargetMode="External"/><Relationship Id="rId196" Type="http://schemas.openxmlformats.org/officeDocument/2006/relationships/hyperlink" Target="https://www.scopus.com/inward/record.uri?eid=2-s2.0-85052533536&amp;doi=10.1109%2fICALT.2018.00043&amp;partnerID=40&amp;md5=5b0c5ab7449a2d549053115b9959c271" TargetMode="External"/><Relationship Id="rId200" Type="http://schemas.openxmlformats.org/officeDocument/2006/relationships/hyperlink" Target="https://www.scopus.com/inward/record.uri?eid=2-s2.0-85055312519&amp;doi=10.1145%2f3212721.3212811&amp;partnerID=40&amp;md5=ac65529b101fd4eb6ce47cfa75a81627" TargetMode="External"/><Relationship Id="rId16" Type="http://schemas.openxmlformats.org/officeDocument/2006/relationships/hyperlink" Target="https://www.scopus.com/inward/record.uri?eid=2-s2.0-85115984916&amp;doi=10.1145%2f3460418.3479351&amp;partnerID=40&amp;md5=94f23a2fc50ca2a93eeef6f2e0303141" TargetMode="External"/><Relationship Id="rId221" Type="http://schemas.openxmlformats.org/officeDocument/2006/relationships/hyperlink" Target="https://www.scopus.com/inward/record.uri?eid=2-s2.0-85057390000&amp;doi=10.3233%2f978-1-61499-902-7-253&amp;partnerID=40&amp;md5=28e817fa07cee8000f86ce1a0c9ece5a" TargetMode="External"/><Relationship Id="rId37" Type="http://schemas.openxmlformats.org/officeDocument/2006/relationships/hyperlink" Target="https://www.scopus.com/inward/record.uri?eid=2-s2.0-85103879105&amp;doi=10.1145%2f3448139.3448148&amp;partnerID=40&amp;md5=57dec735a8185de33e62963c4705a180" TargetMode="External"/><Relationship Id="rId58" Type="http://schemas.openxmlformats.org/officeDocument/2006/relationships/hyperlink" Target="https://www.scopus.com/inward/record.uri?eid=2-s2.0-85101805922&amp;doi=10.1109%2fTCYB.2020.2981480&amp;partnerID=40&amp;md5=4e3bb3d71607c3396da304e1935fc669" TargetMode="External"/><Relationship Id="rId79" Type="http://schemas.openxmlformats.org/officeDocument/2006/relationships/hyperlink" Target="https://www.scopus.com/inward/record.uri?eid=2-s2.0-85100470922&amp;doi=10.1109%2fiCareTech49914.2020.00022&amp;partnerID=40&amp;md5=600793c342d06edc130dbd3b5934199f" TargetMode="External"/><Relationship Id="rId102" Type="http://schemas.openxmlformats.org/officeDocument/2006/relationships/hyperlink" Target="https://www.scopus.com/inward/record.uri?eid=2-s2.0-85085730900&amp;doi=10.1145%2f3379156.3391978&amp;partnerID=40&amp;md5=8e4118bb0a6220d0954770375e59ebac" TargetMode="External"/><Relationship Id="rId123" Type="http://schemas.openxmlformats.org/officeDocument/2006/relationships/hyperlink" Target="https://www.scopus.com/inward/record.uri?eid=2-s2.0-85073994062&amp;doi=10.1016%2fj.jss.2019.110434&amp;partnerID=40&amp;md5=e72b1daead622e4a7162e10c677d11ff" TargetMode="External"/><Relationship Id="rId144" Type="http://schemas.openxmlformats.org/officeDocument/2006/relationships/hyperlink" Target="https://www.scopus.com/inward/record.uri?eid=2-s2.0-85049143957&amp;doi=10.1109%2fTCYB.2018.2844177&amp;partnerID=40&amp;md5=776acbd288ab17fbfa852b5a90e711f3" TargetMode="External"/><Relationship Id="rId90" Type="http://schemas.openxmlformats.org/officeDocument/2006/relationships/hyperlink" Target="https://www.scopus.com/inward/record.uri?eid=2-s2.0-85070284963&amp;doi=10.1007%2fs10664-019-09751-4&amp;partnerID=40&amp;md5=af743f8ddfdfc84d22bfb3c6f2e24ff2" TargetMode="External"/><Relationship Id="rId165" Type="http://schemas.openxmlformats.org/officeDocument/2006/relationships/hyperlink" Target="https://www.scopus.com/inward/record.uri?eid=2-s2.0-85073417456&amp;doi=10.1109%2fEMIP.2019.00012&amp;partnerID=40&amp;md5=71625b513d32df1c313aefea7ccf90d6" TargetMode="External"/><Relationship Id="rId186" Type="http://schemas.openxmlformats.org/officeDocument/2006/relationships/hyperlink" Target="https://www.scopus.com/inward/record.uri?eid=2-s2.0-85060018403&amp;partnerID=40&amp;md5=6a880ef296c715054946c778c617ab90" TargetMode="External"/><Relationship Id="rId211" Type="http://schemas.openxmlformats.org/officeDocument/2006/relationships/hyperlink" Target="https://www.scopus.com/inward/record.uri?eid=2-s2.0-85051652360&amp;doi=10.1145%2f3196321.3196347&amp;partnerID=40&amp;md5=2238e68c6caf45e1ce7918115d101ade" TargetMode="External"/><Relationship Id="rId232" Type="http://schemas.openxmlformats.org/officeDocument/2006/relationships/hyperlink" Target="https://www.scopus.com/inward/record.uri?eid=2-s2.0-85022326895&amp;doi=10.1007%2f978-3-319-60492-3_1&amp;partnerID=40&amp;md5=6850333389c1121494cb8819d82a98eb" TargetMode="External"/><Relationship Id="rId27" Type="http://schemas.openxmlformats.org/officeDocument/2006/relationships/hyperlink" Target="https://www.scopus.com/inward/record.uri?eid=2-s2.0-85107545314&amp;doi=10.1145%2f3448018.3457424&amp;partnerID=40&amp;md5=995f868c526d1a06f32cd0a5be5fd111" TargetMode="External"/><Relationship Id="rId48" Type="http://schemas.openxmlformats.org/officeDocument/2006/relationships/hyperlink" Target="https://www.scopus.com/inward/record.uri?eid=2-s2.0-85122098575&amp;doi=10.22967%2fHCIS.2021.11.022&amp;partnerID=40&amp;md5=237b9af4f0519e62cfe4a9c03a13d207" TargetMode="External"/><Relationship Id="rId69" Type="http://schemas.openxmlformats.org/officeDocument/2006/relationships/hyperlink" Target="https://www.scopus.com/inward/record.uri?eid=2-s2.0-85098545955&amp;doi=10.1145%2f3377812.3382154&amp;partnerID=40&amp;md5=af143d6f2c791bfbc3f7453767d027de" TargetMode="External"/><Relationship Id="rId113" Type="http://schemas.openxmlformats.org/officeDocument/2006/relationships/hyperlink" Target="https://www.scopus.com/inward/record.uri?eid=2-s2.0-85092709176&amp;doi=10.1117%2f12.2554951&amp;partnerID=40&amp;md5=40c46f7b88f1b95fd4b28c131d2da8eb" TargetMode="External"/><Relationship Id="rId134" Type="http://schemas.openxmlformats.org/officeDocument/2006/relationships/hyperlink" Target="https://www.scopus.com/inward/record.uri?eid=2-s2.0-85081101570&amp;doi=10.1109%2fISSRE.2019.00019&amp;partnerID=40&amp;md5=942eedca8407653a7a3e3ae9662ab812" TargetMode="External"/><Relationship Id="rId80" Type="http://schemas.openxmlformats.org/officeDocument/2006/relationships/hyperlink" Target="https://www.scopus.com/inward/record.uri?eid=2-s2.0-85098852145&amp;doi=10.1109%2fCDS49703.2020.00071&amp;partnerID=40&amp;md5=531220a792d28f0ba21ad455b21226d2" TargetMode="External"/><Relationship Id="rId155" Type="http://schemas.openxmlformats.org/officeDocument/2006/relationships/hyperlink" Target="https://www.scopus.com/inward/record.uri?eid=2-s2.0-85053498140&amp;doi=10.1007%2fs10664-018-9649-y&amp;partnerID=40&amp;md5=d9ecd33148d6d2f95ee98724fd54ba3e" TargetMode="External"/><Relationship Id="rId176" Type="http://schemas.openxmlformats.org/officeDocument/2006/relationships/hyperlink" Target="https://www.scopus.com/inward/record.uri?eid=2-s2.0-85076750485&amp;doi=10.1007%2f978-3-030-35343-8_11&amp;partnerID=40&amp;md5=ccba9694bbc0ec730b0975f972d94f9f" TargetMode="External"/><Relationship Id="rId197" Type="http://schemas.openxmlformats.org/officeDocument/2006/relationships/hyperlink" Target="https://www.scopus.com/inward/record.uri?eid=2-s2.0-85052525321&amp;doi=10.1109%2fICALT.2018.00116&amp;partnerID=40&amp;md5=05ea68291a2a98e450010927d93f454a" TargetMode="External"/><Relationship Id="rId201" Type="http://schemas.openxmlformats.org/officeDocument/2006/relationships/hyperlink" Target="https://www.scopus.com/inward/record.uri?eid=2-s2.0-85053705430&amp;doi=10.1145%2f3213818.3220126&amp;partnerID=40&amp;md5=a87f543ba1b5f472d9afeaac303e00e6" TargetMode="External"/><Relationship Id="rId222" Type="http://schemas.openxmlformats.org/officeDocument/2006/relationships/hyperlink" Target="https://www.scopus.com/inward/record.uri?eid=2-s2.0-85053892269&amp;doi=10.1007%2f978-3-319-99605-9_18&amp;partnerID=40&amp;md5=140b579ccbcd5eab4513fa37169eff58" TargetMode="External"/><Relationship Id="rId17" Type="http://schemas.openxmlformats.org/officeDocument/2006/relationships/hyperlink" Target="https://www.scopus.com/inward/record.uri?eid=2-s2.0-85115941525&amp;doi=10.1145%2f3460418.3479267&amp;partnerID=40&amp;md5=910890c903c1937402a876904db917c9" TargetMode="External"/><Relationship Id="rId38" Type="http://schemas.openxmlformats.org/officeDocument/2006/relationships/hyperlink" Target="https://www.scopus.com/inward/record.uri?eid=2-s2.0-85113858543&amp;doi=10.1145%2f3464432.3464435&amp;partnerID=40&amp;md5=2c922189ec78245e5dc6712ccbae21d8" TargetMode="External"/><Relationship Id="rId59" Type="http://schemas.openxmlformats.org/officeDocument/2006/relationships/hyperlink" Target="https://www.scopus.com/inward/record.uri?eid=2-s2.0-85099121969&amp;doi=10.26583%2fSV.12.5.11&amp;partnerID=40&amp;md5=672ca60668b828aa8f5379c98bcb2a64" TargetMode="External"/><Relationship Id="rId103" Type="http://schemas.openxmlformats.org/officeDocument/2006/relationships/hyperlink" Target="https://www.scopus.com/inward/record.uri?eid=2-s2.0-85085728310&amp;doi=10.1145%2f3379156.3391365&amp;partnerID=40&amp;md5=065cb127b5c7eaa8b042ba61659786cd" TargetMode="External"/><Relationship Id="rId124" Type="http://schemas.openxmlformats.org/officeDocument/2006/relationships/hyperlink" Target="https://www.scopus.com/inward/record.uri?eid=2-s2.0-85093108881&amp;doi=10.1109%2fTALE48000.2019.9225906&amp;partnerID=40&amp;md5=12e849259fd91a48cdd068f0f25186bf" TargetMode="External"/><Relationship Id="rId70" Type="http://schemas.openxmlformats.org/officeDocument/2006/relationships/hyperlink" Target="https://www.scopus.com/inward/record.uri?eid=2-s2.0-85097143085&amp;doi=10.1145%2f3425329.3425350&amp;partnerID=40&amp;md5=d9f7aa7eee1c73993067be6b1e23a024" TargetMode="External"/><Relationship Id="rId91" Type="http://schemas.openxmlformats.org/officeDocument/2006/relationships/hyperlink" Target="https://www.scopus.com/inward/record.uri?eid=2-s2.0-85091307989&amp;doi=10.1145%2f3313831.3376544&amp;partnerID=40&amp;md5=c9a2b1338ac6fa198aa409fefa06c1ce" TargetMode="External"/><Relationship Id="rId145" Type="http://schemas.openxmlformats.org/officeDocument/2006/relationships/hyperlink" Target="https://www.scopus.com/inward/record.uri?eid=2-s2.0-85074320936&amp;doi=10.1145%2f3355402.3355411&amp;partnerID=40&amp;md5=4ac82cbaef5ee405575d2c64b0726d4d" TargetMode="External"/><Relationship Id="rId166" Type="http://schemas.openxmlformats.org/officeDocument/2006/relationships/hyperlink" Target="https://www.scopus.com/inward/record.uri?eid=2-s2.0-85073407147&amp;doi=10.1109%2fEMIP.2019.00015&amp;partnerID=40&amp;md5=a6e597a101f4d6fb0e4d5b7392a47cbb" TargetMode="External"/><Relationship Id="rId187" Type="http://schemas.openxmlformats.org/officeDocument/2006/relationships/hyperlink" Target="https://www.scopus.com/inward/record.uri?eid=2-s2.0-85061330490&amp;doi=10.1145%2f3279720.3279722&amp;partnerID=40&amp;md5=9a75567cb4c4fdef572b3d047c69f755" TargetMode="External"/><Relationship Id="rId1" Type="http://schemas.openxmlformats.org/officeDocument/2006/relationships/hyperlink" Target="https://www.scopus.com/inward/record.uri?eid=2-s2.0-85132240241&amp;doi=10.1515%2fauto-2022-0006&amp;partnerID=40&amp;md5=adafdcff6e940f5b1b8ba1d5ca6b0427" TargetMode="External"/><Relationship Id="rId212" Type="http://schemas.openxmlformats.org/officeDocument/2006/relationships/hyperlink" Target="https://www.scopus.com/inward/record.uri?eid=2-s2.0-85049667331&amp;doi=10.1145%2f3183440.3183442&amp;partnerID=40&amp;md5=a9ec8bdeaf82dc4c84da3d8bc052de30" TargetMode="External"/><Relationship Id="rId233" Type="http://schemas.openxmlformats.org/officeDocument/2006/relationships/hyperlink" Target="https://www.scopus.com/inward/record.uri?eid=2-s2.0-85021836298&amp;doi=10.1007%2f978-3-319-60642-2_16&amp;partnerID=40&amp;md5=a7089c3a3a78c3e658296aeba4cb7d6f" TargetMode="External"/><Relationship Id="rId28" Type="http://schemas.openxmlformats.org/officeDocument/2006/relationships/hyperlink" Target="https://www.scopus.com/inward/record.uri?eid=2-s2.0-85107537850&amp;doi=10.1145%2f3448018.3458617&amp;partnerID=40&amp;md5=d8ff193faf00e3d235942b9d910bc081" TargetMode="External"/><Relationship Id="rId49" Type="http://schemas.openxmlformats.org/officeDocument/2006/relationships/hyperlink" Target="https://www.scopus.com/inward/record.uri?eid=2-s2.0-85116935723&amp;doi=10.1016%2fj.procs.2021.09.003&amp;partnerID=40&amp;md5=527a826020271d9445f90bb4a5cceab4" TargetMode="External"/><Relationship Id="rId114" Type="http://schemas.openxmlformats.org/officeDocument/2006/relationships/hyperlink" Target="https://www.scopus.com/inward/record.uri?eid=2-s2.0-85088752644&amp;doi=10.1007%2f978-3-030-49062-1_30&amp;partnerID=40&amp;md5=95b531cf731500c59f5fa91d64da95a4" TargetMode="External"/><Relationship Id="rId60" Type="http://schemas.openxmlformats.org/officeDocument/2006/relationships/hyperlink" Target="https://www.scopus.com/inward/record.uri?eid=2-s2.0-85096505856&amp;doi=10.1007%2f978-3-030-63092-8_45&amp;partnerID=40&amp;md5=f860d9124a2a3dd03da83157310c746c" TargetMode="External"/><Relationship Id="rId81" Type="http://schemas.openxmlformats.org/officeDocument/2006/relationships/hyperlink" Target="https://www.scopus.com/inward/record.uri?eid=2-s2.0-85093103306&amp;doi=10.1109%2fICCSE49874.2020.9201882&amp;partnerID=40&amp;md5=8fab30b77501c4cbc47bf7980bb57c9e" TargetMode="External"/><Relationship Id="rId135" Type="http://schemas.openxmlformats.org/officeDocument/2006/relationships/hyperlink" Target="https://www.scopus.com/inward/record.uri?eid=2-s2.0-85079063391&amp;doi=10.1109%2fBESC48373.2019.8963457&amp;partnerID=40&amp;md5=195f0e51feebabae4dd4c05c58c34c84" TargetMode="External"/><Relationship Id="rId156" Type="http://schemas.openxmlformats.org/officeDocument/2006/relationships/hyperlink" Target="https://www.scopus.com/inward/record.uri?eid=2-s2.0-85069168905&amp;doi=10.1145%2f3307334.3326097&amp;partnerID=40&amp;md5=7afdeb4bcd3ab2eafe37591836d64faa" TargetMode="External"/><Relationship Id="rId177" Type="http://schemas.openxmlformats.org/officeDocument/2006/relationships/hyperlink" Target="https://www.scopus.com/inward/record.uri?eid=2-s2.0-85074100941&amp;partnerID=40&amp;md5=d5896c4e8830be7248e76f732f7e8e14" TargetMode="External"/><Relationship Id="rId198" Type="http://schemas.openxmlformats.org/officeDocument/2006/relationships/hyperlink" Target="https://www.scopus.com/inward/record.uri?eid=2-s2.0-85051473466&amp;doi=10.1145%2f3213586.3225234&amp;partnerID=40&amp;md5=a7f2c83841cfb162b2316d22f4be22a1" TargetMode="External"/><Relationship Id="rId202" Type="http://schemas.openxmlformats.org/officeDocument/2006/relationships/hyperlink" Target="https://www.scopus.com/inward/record.uri?eid=2-s2.0-85063596387&amp;doi=10.1145%2f3216723.3216728&amp;partnerID=40&amp;md5=6337e1bbc791e5f3475c6ed75e8e4215" TargetMode="External"/><Relationship Id="rId223" Type="http://schemas.openxmlformats.org/officeDocument/2006/relationships/hyperlink" Target="https://www.scopus.com/inward/record.uri?eid=2-s2.0-85053889473&amp;partnerID=40&amp;md5=4175c21a709bddb40cc91028e7ad080a" TargetMode="External"/><Relationship Id="rId18" Type="http://schemas.openxmlformats.org/officeDocument/2006/relationships/hyperlink" Target="https://www.scopus.com/inward/record.uri?eid=2-s2.0-85118924206&amp;doi=10.2298%2fCSIS201201035N&amp;partnerID=40&amp;md5=ad9e41913aeed2c7c080dd0f3b9c578a" TargetMode="External"/><Relationship Id="rId39" Type="http://schemas.openxmlformats.org/officeDocument/2006/relationships/hyperlink" Target="https://www.scopus.com/inward/record.uri?eid=2-s2.0-85104613035&amp;doi=10.1109%2fLifeTech52111.2021.9391940&amp;partnerID=40&amp;md5=5373095adaf014fe14e4c92c7024cbd2" TargetMode="External"/><Relationship Id="rId50" Type="http://schemas.openxmlformats.org/officeDocument/2006/relationships/hyperlink" Target="https://www.scopus.com/inward/record.uri?eid=2-s2.0-85116481546&amp;doi=10.1080%2f01691864.2021.1982405&amp;partnerID=40&amp;md5=d11bdf3299308f39944c7541758e9567" TargetMode="External"/><Relationship Id="rId104" Type="http://schemas.openxmlformats.org/officeDocument/2006/relationships/hyperlink" Target="https://www.scopus.com/inward/record.uri?eid=2-s2.0-85085726627&amp;doi=10.1145%2f3379156.3391983&amp;partnerID=40&amp;md5=a80498b763ebfea3ed61b9caa232625a" TargetMode="External"/><Relationship Id="rId125" Type="http://schemas.openxmlformats.org/officeDocument/2006/relationships/hyperlink" Target="https://www.scopus.com/inward/record.uri?eid=2-s2.0-85078703689&amp;doi=10.1109%2fDICTA47822.2019.8945893&amp;partnerID=40&amp;md5=e71552b549da28588e2f033d49c06105" TargetMode="External"/><Relationship Id="rId146" Type="http://schemas.openxmlformats.org/officeDocument/2006/relationships/hyperlink" Target="https://www.scopus.com/inward/record.uri?eid=2-s2.0-85074802170&amp;doi=10.1145%2f3345120.3345144&amp;partnerID=40&amp;md5=cd07cd2df53451d99f5886628e76f7a1" TargetMode="External"/><Relationship Id="rId167" Type="http://schemas.openxmlformats.org/officeDocument/2006/relationships/hyperlink" Target="https://www.scopus.com/inward/record.uri?eid=2-s2.0-85072338296&amp;doi=10.1109%2fICPC.2019.00016&amp;partnerID=40&amp;md5=8ceba3713fcedb2f2a1e7224bfd95815" TargetMode="External"/><Relationship Id="rId188" Type="http://schemas.openxmlformats.org/officeDocument/2006/relationships/hyperlink" Target="https://www.scopus.com/inward/record.uri?eid=2-s2.0-85058096775&amp;doi=10.1109%2fROMAN.2018.8525514&amp;partnerID=40&amp;md5=f10f720cc73d9f29b2f18c50b98fcd73" TargetMode="External"/><Relationship Id="rId71" Type="http://schemas.openxmlformats.org/officeDocument/2006/relationships/hyperlink" Target="https://www.scopus.com/inward/record.uri?eid=2-s2.0-85096365447&amp;doi=10.1109%2fCogInfoCom50765.2020.9237910&amp;partnerID=40&amp;md5=a4ca4f514697801d4eb6ae151467b6ed" TargetMode="External"/><Relationship Id="rId92" Type="http://schemas.openxmlformats.org/officeDocument/2006/relationships/hyperlink" Target="https://www.scopus.com/inward/record.uri?eid=2-s2.0-85090838202&amp;doi=10.1145%2f3383219.3383228&amp;partnerID=40&amp;md5=7cc4a7dcebd1f33b5d8c45627f78d8be" TargetMode="External"/><Relationship Id="rId213" Type="http://schemas.openxmlformats.org/officeDocument/2006/relationships/hyperlink" Target="https://www.scopus.com/inward/record.uri?eid=2-s2.0-85034251782&amp;doi=10.1007%2fs11227-017-2193-5&amp;partnerID=40&amp;md5=b50fc355f61bfee892c1182097a8bf5a" TargetMode="External"/><Relationship Id="rId234" Type="http://schemas.openxmlformats.org/officeDocument/2006/relationships/hyperlink" Target="https://www.scopus.com/inward/record.uri?eid=2-s2.0-85021788494&amp;doi=10.1007%2f978-3-319-60642-2_3&amp;partnerID=40&amp;md5=18e9ef134f99de6903d67763b268b87f" TargetMode="External"/><Relationship Id="rId2" Type="http://schemas.openxmlformats.org/officeDocument/2006/relationships/hyperlink" Target="https://www.scopus.com/inward/record.uri?eid=2-s2.0-85127197118&amp;doi=10.1145%2f3480171&amp;partnerID=40&amp;md5=29e657f874f906f5bd00884e0e55f0d6" TargetMode="External"/><Relationship Id="rId29" Type="http://schemas.openxmlformats.org/officeDocument/2006/relationships/hyperlink" Target="https://www.scopus.com/inward/record.uri?eid=2-s2.0-85107537076&amp;doi=10.1145%2f3448018.3457420&amp;partnerID=40&amp;md5=7f723e18b2120818abc33c672467c710" TargetMode="External"/><Relationship Id="rId40" Type="http://schemas.openxmlformats.org/officeDocument/2006/relationships/hyperlink" Target="https://www.scopus.com/inward/record.uri?eid=2-s2.0-85102900725&amp;doi=10.3389%2ffnbot.2021.570507&amp;partnerID=40&amp;md5=c719937d74caf062541086a51622a55d" TargetMode="External"/><Relationship Id="rId115" Type="http://schemas.openxmlformats.org/officeDocument/2006/relationships/hyperlink" Target="https://www.scopus.com/inward/record.uri?eid=2-s2.0-85088582969&amp;doi=10.1007%2f978-3-030-52240-7_5&amp;partnerID=40&amp;md5=f8ad35133ebb0a0a65a5fade317a90fc" TargetMode="External"/><Relationship Id="rId136" Type="http://schemas.openxmlformats.org/officeDocument/2006/relationships/hyperlink" Target="https://www.scopus.com/inward/record.uri?eid=2-s2.0-85073604739&amp;doi=10.1145%2f3360905&amp;partnerID=40&amp;md5=7e26973488a1fbf3829c9ccb64d0f768" TargetMode="External"/><Relationship Id="rId157" Type="http://schemas.openxmlformats.org/officeDocument/2006/relationships/hyperlink" Target="https://www.scopus.com/inward/record.uri?eid=2-s2.0-85096894843&amp;partnerID=40&amp;md5=041ab8a3b43c0a4626d2f77dfcdcea26" TargetMode="External"/><Relationship Id="rId178" Type="http://schemas.openxmlformats.org/officeDocument/2006/relationships/hyperlink" Target="https://www.scopus.com/inward/record.uri?eid=2-s2.0-85070397062&amp;doi=10.1287%2fijoc.2018.0859&amp;partnerID=40&amp;md5=c27bd1cb40a9aa8142b3bd7ff496a2c9" TargetMode="External"/><Relationship Id="rId61" Type="http://schemas.openxmlformats.org/officeDocument/2006/relationships/hyperlink" Target="https://www.scopus.com/inward/record.uri?eid=2-s2.0-85100945995&amp;partnerID=40&amp;md5=eb461fc88f3277273a90880d034add81" TargetMode="External"/><Relationship Id="rId82" Type="http://schemas.openxmlformats.org/officeDocument/2006/relationships/hyperlink" Target="https://www.scopus.com/inward/record.uri?eid=2-s2.0-85093086730&amp;doi=10.1109%2fICCSE49874.2020.9201772&amp;partnerID=40&amp;md5=058a4361845329012e9860a7aa2b51c5" TargetMode="External"/><Relationship Id="rId199" Type="http://schemas.openxmlformats.org/officeDocument/2006/relationships/hyperlink" Target="https://www.scopus.com/inward/record.uri?eid=2-s2.0-85055313327&amp;doi=10.1145%2f3212721.3212887&amp;partnerID=40&amp;md5=c5d01c979d715ccc9eac7b620aac6e59" TargetMode="External"/><Relationship Id="rId203" Type="http://schemas.openxmlformats.org/officeDocument/2006/relationships/hyperlink" Target="https://www.scopus.com/inward/record.uri?eid=2-s2.0-85063591454&amp;doi=10.1145%2f3216723.3216727&amp;partnerID=40&amp;md5=fda8b82483cea2080fde4ea84192bca3" TargetMode="External"/><Relationship Id="rId19" Type="http://schemas.openxmlformats.org/officeDocument/2006/relationships/hyperlink" Target="https://www.scopus.com/inward/record.uri?eid=2-s2.0-85109775957&amp;doi=10.1007%2fs10664-021-10002-8&amp;partnerID=40&amp;md5=0cdbf0d60d65e268ae20c95943ae9d6b" TargetMode="External"/><Relationship Id="rId224" Type="http://schemas.openxmlformats.org/officeDocument/2006/relationships/hyperlink" Target="https://www.scopus.com/inward/record.uri?eid=2-s2.0-85051538536&amp;doi=10.1111%2fcgf.13354&amp;partnerID=40&amp;md5=4411d118170f64d245290108ce960515" TargetMode="External"/><Relationship Id="rId30" Type="http://schemas.openxmlformats.org/officeDocument/2006/relationships/hyperlink" Target="https://www.scopus.com/inward/record.uri?eid=2-s2.0-85115728537&amp;doi=10.1109%2fICSE-Companion52605.2021.00038&amp;partnerID=40&amp;md5=a296630ed13d132d7f3dee20e3978cd5" TargetMode="External"/><Relationship Id="rId105" Type="http://schemas.openxmlformats.org/officeDocument/2006/relationships/hyperlink" Target="https://www.scopus.com/inward/record.uri?eid=2-s2.0-85083567063&amp;doi=10.1109%2fSANER48275.2020.9054848&amp;partnerID=40&amp;md5=8df7f829252cc8a597bac60af7e3cb81" TargetMode="External"/><Relationship Id="rId126" Type="http://schemas.openxmlformats.org/officeDocument/2006/relationships/hyperlink" Target="https://www.scopus.com/inward/record.uri?eid=2-s2.0-85076786090&amp;doi=10.1145%2f3364510.3364516&amp;partnerID=40&amp;md5=23efd6b00152d56823dca4f26bfefae9" TargetMode="External"/><Relationship Id="rId147" Type="http://schemas.openxmlformats.org/officeDocument/2006/relationships/hyperlink" Target="https://www.scopus.com/inward/record.uri?eid=2-s2.0-85069520523&amp;doi=10.1145%2f3314111.3319834&amp;partnerID=40&amp;md5=8fbf20f4ad3ca1b08c87a986c6bad2c8" TargetMode="External"/><Relationship Id="rId168" Type="http://schemas.openxmlformats.org/officeDocument/2006/relationships/hyperlink" Target="https://www.scopus.com/inward/record.uri?eid=2-s2.0-85072335696&amp;doi=10.1109%2fICPC.2019.00033&amp;partnerID=40&amp;md5=f05fff2a6d72e37b5c2858683b1aa961" TargetMode="External"/><Relationship Id="rId51" Type="http://schemas.openxmlformats.org/officeDocument/2006/relationships/hyperlink" Target="https://www.scopus.com/inward/record.uri?eid=2-s2.0-85113876430&amp;doi=10.1109%2fACCESS.2021.3107795&amp;partnerID=40&amp;md5=122644428da593a7540dd0d8d67e3a88" TargetMode="External"/><Relationship Id="rId72" Type="http://schemas.openxmlformats.org/officeDocument/2006/relationships/hyperlink" Target="https://www.scopus.com/inward/record.uri?eid=2-s2.0-85090496518&amp;doi=10.1145%2f3384217.3384227&amp;partnerID=40&amp;md5=470c19af26dbed520c263ef90ad5bca6" TargetMode="External"/><Relationship Id="rId93" Type="http://schemas.openxmlformats.org/officeDocument/2006/relationships/hyperlink" Target="https://www.scopus.com/inward/record.uri?eid=2-s2.0-85086181007&amp;doi=10.1145%2f3374135.3385293&amp;partnerID=40&amp;md5=7ca99b2a9679ff06ab85ca97b6d7b3ef" TargetMode="External"/><Relationship Id="rId189" Type="http://schemas.openxmlformats.org/officeDocument/2006/relationships/hyperlink" Target="https://www.scopus.com/inward/record.uri?eid=2-s2.0-85058298293&amp;doi=10.1145%2f3236024.3275426&amp;partnerID=40&amp;md5=fa616254e351ae436282b82d5d484656" TargetMode="External"/><Relationship Id="rId3" Type="http://schemas.openxmlformats.org/officeDocument/2006/relationships/hyperlink" Target="https://www.scopus.com/inward/record.uri?eid=2-s2.0-85119440560&amp;doi=10.1007%2fs11704-020-0422-1&amp;partnerID=40&amp;md5=697b164ab78ecd09b629e8fe668777c3" TargetMode="External"/><Relationship Id="rId214" Type="http://schemas.openxmlformats.org/officeDocument/2006/relationships/hyperlink" Target="https://www.scopus.com/inward/record.uri?eid=2-s2.0-85053703726&amp;doi=10.1145%2f3191697.3214338&amp;partnerID=40&amp;md5=036cc6505a969b45faaed661a17530e8" TargetMode="External"/><Relationship Id="rId116" Type="http://schemas.openxmlformats.org/officeDocument/2006/relationships/hyperlink" Target="https://www.scopus.com/inward/record.uri?eid=2-s2.0-85088232330&amp;doi=10.1007%2f978-3-030-50943-9_7&amp;partnerID=40&amp;md5=76aad8fcacde4b883ef8a64627538242" TargetMode="External"/><Relationship Id="rId137" Type="http://schemas.openxmlformats.org/officeDocument/2006/relationships/hyperlink" Target="https://www.scopus.com/inward/record.uri?eid=2-s2.0-85064534701&amp;doi=10.1177%2f0278364919842925&amp;partnerID=40&amp;md5=af06d3564588725a667b5ab107994c37" TargetMode="External"/><Relationship Id="rId158" Type="http://schemas.openxmlformats.org/officeDocument/2006/relationships/hyperlink" Target="https://www.scopus.com/inward/record.uri?eid=2-s2.0-85060959778&amp;doi=10.1016%2fj.chb.2019.01.036&amp;partnerID=40&amp;md5=f37824ff83b6e3eefa557527dd83685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outlinePr summaryBelow="0" summaryRight="0"/>
  </sheetPr>
  <dimension ref="A1:T726"/>
  <sheetViews>
    <sheetView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4.5" defaultRowHeight="15" customHeight="1"/>
  <cols>
    <col min="4" max="5" width="6.1640625" customWidth="1"/>
    <col min="6" max="6" width="7.6640625" customWidth="1"/>
    <col min="7" max="7" width="6.33203125" customWidth="1"/>
    <col min="10" max="10" width="6.6640625" customWidth="1"/>
    <col min="11" max="12" width="7.5" customWidth="1"/>
    <col min="13" max="13" width="8.6640625" hidden="1" customWidth="1"/>
    <col min="14" max="14" width="7.1640625" customWidth="1"/>
    <col min="15" max="15" width="6.1640625" customWidth="1"/>
  </cols>
  <sheetData>
    <row r="1" spans="1:20" ht="13">
      <c r="A1" s="1" t="s">
        <v>0</v>
      </c>
      <c r="B1" s="1" t="s">
        <v>1</v>
      </c>
      <c r="C1" s="1"/>
      <c r="D1" s="1" t="s">
        <v>2083</v>
      </c>
      <c r="E1" s="1" t="s">
        <v>2084</v>
      </c>
      <c r="F1" s="1" t="s">
        <v>1428</v>
      </c>
      <c r="G1" s="1" t="s">
        <v>1429</v>
      </c>
      <c r="H1" s="1" t="s">
        <v>3</v>
      </c>
      <c r="I1" s="1" t="s">
        <v>4</v>
      </c>
      <c r="J1" s="2" t="s">
        <v>1431</v>
      </c>
      <c r="K1" s="2" t="s">
        <v>2085</v>
      </c>
      <c r="L1" s="2" t="s">
        <v>2086</v>
      </c>
      <c r="M1" s="2" t="s">
        <v>2089</v>
      </c>
      <c r="N1" s="2" t="s">
        <v>2090</v>
      </c>
      <c r="O1" s="2" t="s">
        <v>2091</v>
      </c>
      <c r="P1" s="2"/>
      <c r="Q1" s="2"/>
      <c r="R1" s="2"/>
      <c r="S1" s="2"/>
      <c r="T1" s="2"/>
    </row>
    <row r="2" spans="1:20" ht="13" hidden="1">
      <c r="A2" s="3" t="s">
        <v>1432</v>
      </c>
      <c r="B2" s="4" t="s">
        <v>1433</v>
      </c>
      <c r="C2" s="4"/>
      <c r="D2" s="4"/>
      <c r="E2" s="4"/>
      <c r="F2" s="4">
        <v>2022</v>
      </c>
      <c r="G2" s="4" t="s">
        <v>1434</v>
      </c>
      <c r="H2" s="5" t="s">
        <v>1436</v>
      </c>
      <c r="I2" s="4" t="s">
        <v>1437</v>
      </c>
      <c r="J2" s="2"/>
      <c r="K2" s="2"/>
      <c r="L2" s="2"/>
      <c r="M2" s="2"/>
      <c r="N2" s="2"/>
      <c r="O2" s="2"/>
      <c r="P2" s="2"/>
      <c r="Q2" s="2"/>
      <c r="R2" s="2"/>
      <c r="S2" s="2"/>
      <c r="T2" s="2"/>
    </row>
    <row r="3" spans="1:20" ht="13">
      <c r="A3" s="3" t="s">
        <v>5</v>
      </c>
      <c r="B3" s="4" t="s">
        <v>6</v>
      </c>
      <c r="C3" s="4" t="s">
        <v>6</v>
      </c>
      <c r="D3" s="4" t="s">
        <v>7</v>
      </c>
      <c r="E3" s="4" t="s">
        <v>7</v>
      </c>
      <c r="F3" s="4">
        <v>2022</v>
      </c>
      <c r="G3" s="4" t="s">
        <v>1439</v>
      </c>
      <c r="H3" s="5" t="s">
        <v>1440</v>
      </c>
      <c r="I3" s="4" t="s">
        <v>9</v>
      </c>
      <c r="J3" s="2"/>
      <c r="K3" s="2" t="s">
        <v>2093</v>
      </c>
      <c r="L3" s="2" t="s">
        <v>2094</v>
      </c>
      <c r="M3" s="2"/>
      <c r="N3" s="2"/>
      <c r="O3" s="2"/>
      <c r="P3" s="2"/>
      <c r="Q3" s="2"/>
      <c r="R3" s="2"/>
      <c r="S3" s="2"/>
      <c r="T3" s="2"/>
    </row>
    <row r="4" spans="1:20" ht="13">
      <c r="A4" s="3" t="s">
        <v>10</v>
      </c>
      <c r="B4" s="4" t="s">
        <v>11</v>
      </c>
      <c r="C4" s="4" t="s">
        <v>11</v>
      </c>
      <c r="D4" s="4" t="s">
        <v>7</v>
      </c>
      <c r="E4" s="4" t="s">
        <v>7</v>
      </c>
      <c r="F4" s="4">
        <v>2022</v>
      </c>
      <c r="G4" s="4" t="s">
        <v>1441</v>
      </c>
      <c r="H4" s="5" t="s">
        <v>1442</v>
      </c>
      <c r="I4" s="4" t="s">
        <v>13</v>
      </c>
      <c r="J4" s="2"/>
      <c r="K4" s="2" t="s">
        <v>2095</v>
      </c>
      <c r="L4" s="2" t="s">
        <v>2096</v>
      </c>
      <c r="M4" s="2"/>
      <c r="N4" s="2"/>
      <c r="O4" s="2"/>
      <c r="P4" s="2"/>
      <c r="Q4" s="2"/>
      <c r="R4" s="2"/>
      <c r="S4" s="2"/>
      <c r="T4" s="2"/>
    </row>
    <row r="5" spans="1:20" ht="13" hidden="1">
      <c r="A5" s="3" t="s">
        <v>1443</v>
      </c>
      <c r="B5" s="4" t="s">
        <v>1444</v>
      </c>
      <c r="C5" s="4"/>
      <c r="D5" s="4"/>
      <c r="E5" s="4"/>
      <c r="F5" s="4">
        <v>2022</v>
      </c>
      <c r="G5" s="4" t="s">
        <v>1445</v>
      </c>
      <c r="H5" s="5" t="s">
        <v>1447</v>
      </c>
      <c r="I5" s="4" t="s">
        <v>1448</v>
      </c>
      <c r="J5" s="2"/>
      <c r="K5" s="2"/>
      <c r="L5" s="2"/>
      <c r="M5" s="2"/>
      <c r="N5" s="2"/>
      <c r="O5" s="2"/>
      <c r="P5" s="2"/>
      <c r="Q5" s="2"/>
      <c r="R5" s="2"/>
      <c r="S5" s="2"/>
      <c r="T5" s="2"/>
    </row>
    <row r="6" spans="1:20" ht="13" hidden="1">
      <c r="A6" s="3" t="s">
        <v>934</v>
      </c>
      <c r="B6" s="4" t="s">
        <v>1450</v>
      </c>
      <c r="C6" s="4"/>
      <c r="D6" s="4"/>
      <c r="E6" s="4"/>
      <c r="F6" s="4">
        <v>2022</v>
      </c>
      <c r="G6" s="4" t="s">
        <v>1451</v>
      </c>
      <c r="H6" s="5" t="s">
        <v>1453</v>
      </c>
      <c r="I6" s="6"/>
      <c r="J6" s="2"/>
      <c r="K6" s="2"/>
      <c r="L6" s="2"/>
      <c r="M6" s="2"/>
      <c r="N6" s="2"/>
      <c r="O6" s="2"/>
      <c r="P6" s="2"/>
      <c r="Q6" s="2"/>
      <c r="R6" s="2"/>
      <c r="S6" s="2"/>
      <c r="T6" s="2"/>
    </row>
    <row r="7" spans="1:20" ht="13" hidden="1">
      <c r="A7" s="3" t="s">
        <v>14</v>
      </c>
      <c r="B7" s="4" t="s">
        <v>15</v>
      </c>
      <c r="C7" s="4" t="s">
        <v>15</v>
      </c>
      <c r="D7" s="4" t="s">
        <v>16</v>
      </c>
      <c r="E7" s="4"/>
      <c r="F7" s="4">
        <v>2022</v>
      </c>
      <c r="G7" s="4" t="s">
        <v>1454</v>
      </c>
      <c r="H7" s="5" t="s">
        <v>1455</v>
      </c>
      <c r="I7" s="4" t="s">
        <v>18</v>
      </c>
      <c r="J7" s="2"/>
      <c r="K7" s="2"/>
      <c r="L7" s="2"/>
      <c r="M7" s="2"/>
      <c r="N7" s="2"/>
      <c r="O7" s="2"/>
      <c r="P7" s="2"/>
      <c r="Q7" s="2"/>
      <c r="R7" s="2"/>
      <c r="S7" s="2"/>
      <c r="T7" s="2"/>
    </row>
    <row r="8" spans="1:20" ht="13">
      <c r="A8" s="3" t="s">
        <v>19</v>
      </c>
      <c r="B8" s="4" t="s">
        <v>20</v>
      </c>
      <c r="C8" s="4" t="s">
        <v>20</v>
      </c>
      <c r="D8" s="4" t="s">
        <v>7</v>
      </c>
      <c r="E8" s="4" t="s">
        <v>7</v>
      </c>
      <c r="F8" s="4">
        <v>2022</v>
      </c>
      <c r="G8" s="4" t="s">
        <v>1451</v>
      </c>
      <c r="H8" s="5" t="s">
        <v>1456</v>
      </c>
      <c r="I8" s="6"/>
      <c r="J8" s="2"/>
      <c r="K8" s="2" t="s">
        <v>2098</v>
      </c>
      <c r="L8" s="2" t="s">
        <v>2099</v>
      </c>
      <c r="M8" s="2"/>
      <c r="N8" s="2"/>
      <c r="O8" s="2"/>
      <c r="P8" s="2"/>
      <c r="Q8" s="2"/>
      <c r="R8" s="2"/>
      <c r="S8" s="2"/>
      <c r="T8" s="2"/>
    </row>
    <row r="9" spans="1:20" ht="13">
      <c r="A9" s="3" t="s">
        <v>22</v>
      </c>
      <c r="B9" s="4" t="s">
        <v>23</v>
      </c>
      <c r="C9" s="4" t="s">
        <v>23</v>
      </c>
      <c r="D9" s="4" t="s">
        <v>7</v>
      </c>
      <c r="E9" s="4" t="s">
        <v>7</v>
      </c>
      <c r="F9" s="4">
        <v>2022</v>
      </c>
      <c r="G9" s="4" t="s">
        <v>1457</v>
      </c>
      <c r="H9" s="5" t="s">
        <v>1458</v>
      </c>
      <c r="I9" s="4" t="s">
        <v>25</v>
      </c>
      <c r="J9" s="2"/>
      <c r="K9" s="2" t="s">
        <v>2098</v>
      </c>
      <c r="L9" s="2" t="s">
        <v>2094</v>
      </c>
      <c r="M9" s="2"/>
      <c r="N9" s="2"/>
      <c r="O9" s="2"/>
      <c r="P9" s="2"/>
      <c r="Q9" s="2"/>
      <c r="R9" s="2"/>
      <c r="S9" s="2"/>
      <c r="T9" s="2"/>
    </row>
    <row r="10" spans="1:20" ht="13" hidden="1">
      <c r="A10" s="3" t="s">
        <v>26</v>
      </c>
      <c r="B10" s="4" t="s">
        <v>27</v>
      </c>
      <c r="C10" s="4" t="s">
        <v>27</v>
      </c>
      <c r="D10" s="4" t="s">
        <v>16</v>
      </c>
      <c r="E10" s="4"/>
      <c r="F10" s="4">
        <v>2022</v>
      </c>
      <c r="G10" s="4" t="s">
        <v>1457</v>
      </c>
      <c r="H10" s="5" t="s">
        <v>1459</v>
      </c>
      <c r="I10" s="4" t="s">
        <v>29</v>
      </c>
      <c r="J10" s="2"/>
      <c r="K10" s="2"/>
      <c r="L10" s="2"/>
      <c r="M10" s="2"/>
      <c r="N10" s="2"/>
      <c r="O10" s="2"/>
      <c r="P10" s="2"/>
      <c r="Q10" s="2"/>
      <c r="R10" s="2"/>
      <c r="S10" s="2"/>
      <c r="T10" s="2"/>
    </row>
    <row r="11" spans="1:20" ht="13">
      <c r="A11" s="3" t="s">
        <v>30</v>
      </c>
      <c r="B11" s="4" t="s">
        <v>31</v>
      </c>
      <c r="C11" s="4" t="s">
        <v>31</v>
      </c>
      <c r="D11" s="4" t="s">
        <v>7</v>
      </c>
      <c r="E11" s="4" t="s">
        <v>7</v>
      </c>
      <c r="F11" s="4">
        <v>2021</v>
      </c>
      <c r="G11" s="4" t="s">
        <v>1460</v>
      </c>
      <c r="H11" s="5" t="s">
        <v>1461</v>
      </c>
      <c r="I11" s="4" t="s">
        <v>33</v>
      </c>
      <c r="J11" s="2"/>
      <c r="K11" s="2" t="s">
        <v>2095</v>
      </c>
      <c r="L11" s="2" t="s">
        <v>2094</v>
      </c>
      <c r="M11" s="2"/>
      <c r="N11" s="2"/>
      <c r="O11" s="2"/>
      <c r="P11" s="2"/>
      <c r="Q11" s="2"/>
      <c r="R11" s="2"/>
      <c r="S11" s="2"/>
      <c r="T11" s="2"/>
    </row>
    <row r="12" spans="1:20" ht="13" hidden="1">
      <c r="A12" s="3" t="s">
        <v>34</v>
      </c>
      <c r="B12" s="4" t="s">
        <v>35</v>
      </c>
      <c r="C12" s="4" t="s">
        <v>35</v>
      </c>
      <c r="D12" s="4" t="s">
        <v>16</v>
      </c>
      <c r="E12" s="4"/>
      <c r="F12" s="4">
        <v>2021</v>
      </c>
      <c r="G12" s="4" t="s">
        <v>1462</v>
      </c>
      <c r="H12" s="5" t="s">
        <v>1463</v>
      </c>
      <c r="I12" s="4" t="s">
        <v>37</v>
      </c>
      <c r="J12" s="2"/>
      <c r="K12" s="2"/>
      <c r="L12" s="2"/>
      <c r="M12" s="2"/>
      <c r="N12" s="2"/>
      <c r="O12" s="2"/>
      <c r="P12" s="2"/>
      <c r="Q12" s="2"/>
      <c r="R12" s="2"/>
      <c r="S12" s="2"/>
      <c r="T12" s="2"/>
    </row>
    <row r="13" spans="1:20" ht="13" hidden="1">
      <c r="A13" s="3" t="s">
        <v>38</v>
      </c>
      <c r="B13" s="4" t="s">
        <v>39</v>
      </c>
      <c r="C13" s="4" t="s">
        <v>39</v>
      </c>
      <c r="D13" s="4" t="s">
        <v>16</v>
      </c>
      <c r="E13" s="4"/>
      <c r="F13" s="4">
        <v>2021</v>
      </c>
      <c r="G13" s="4" t="s">
        <v>1464</v>
      </c>
      <c r="H13" s="5" t="s">
        <v>1465</v>
      </c>
      <c r="I13" s="4" t="s">
        <v>41</v>
      </c>
      <c r="J13" s="2"/>
      <c r="K13" s="2"/>
      <c r="L13" s="2"/>
      <c r="M13" s="2"/>
      <c r="N13" s="2"/>
      <c r="O13" s="2"/>
      <c r="P13" s="2"/>
      <c r="Q13" s="2"/>
      <c r="R13" s="2"/>
      <c r="S13" s="2"/>
      <c r="T13" s="2"/>
    </row>
    <row r="14" spans="1:20" ht="13">
      <c r="A14" s="3" t="s">
        <v>42</v>
      </c>
      <c r="B14" s="4" t="s">
        <v>43</v>
      </c>
      <c r="C14" s="4" t="s">
        <v>43</v>
      </c>
      <c r="D14" s="4" t="s">
        <v>7</v>
      </c>
      <c r="E14" s="4" t="s">
        <v>7</v>
      </c>
      <c r="F14" s="4">
        <v>2021</v>
      </c>
      <c r="G14" s="4" t="s">
        <v>1466</v>
      </c>
      <c r="H14" s="5" t="s">
        <v>1467</v>
      </c>
      <c r="I14" s="4" t="s">
        <v>45</v>
      </c>
      <c r="J14" s="2"/>
      <c r="K14" s="2" t="s">
        <v>2098</v>
      </c>
      <c r="L14" s="2" t="s">
        <v>2103</v>
      </c>
      <c r="M14" s="2"/>
      <c r="N14" s="2"/>
      <c r="O14" s="2"/>
      <c r="P14" s="2"/>
      <c r="Q14" s="2"/>
      <c r="R14" s="2"/>
      <c r="S14" s="2"/>
      <c r="T14" s="2"/>
    </row>
    <row r="15" spans="1:20" ht="13" hidden="1">
      <c r="A15" s="3" t="s">
        <v>49</v>
      </c>
      <c r="B15" s="4" t="s">
        <v>50</v>
      </c>
      <c r="C15" s="4" t="s">
        <v>50</v>
      </c>
      <c r="D15" s="4" t="s">
        <v>16</v>
      </c>
      <c r="E15" s="4"/>
      <c r="F15" s="4">
        <v>2021</v>
      </c>
      <c r="G15" s="4" t="s">
        <v>1469</v>
      </c>
      <c r="H15" s="5" t="s">
        <v>1470</v>
      </c>
      <c r="I15" s="4" t="s">
        <v>52</v>
      </c>
      <c r="J15" s="2"/>
      <c r="K15" s="2"/>
      <c r="L15" s="2"/>
      <c r="M15" s="2"/>
      <c r="N15" s="2"/>
      <c r="O15" s="2"/>
      <c r="P15" s="2"/>
      <c r="Q15" s="2"/>
      <c r="R15" s="2"/>
      <c r="S15" s="2"/>
      <c r="T15" s="2"/>
    </row>
    <row r="16" spans="1:20" ht="13">
      <c r="A16" s="3" t="s">
        <v>53</v>
      </c>
      <c r="B16" s="4" t="s">
        <v>54</v>
      </c>
      <c r="C16" s="4" t="s">
        <v>54</v>
      </c>
      <c r="D16" s="4" t="s">
        <v>7</v>
      </c>
      <c r="E16" s="4" t="s">
        <v>7</v>
      </c>
      <c r="F16" s="4">
        <v>2021</v>
      </c>
      <c r="G16" s="4" t="s">
        <v>1460</v>
      </c>
      <c r="H16" s="5" t="s">
        <v>1471</v>
      </c>
      <c r="I16" s="4" t="s">
        <v>56</v>
      </c>
      <c r="J16" s="2"/>
      <c r="K16" s="2" t="s">
        <v>2098</v>
      </c>
      <c r="L16" s="2" t="s">
        <v>2105</v>
      </c>
      <c r="M16" s="2"/>
      <c r="N16" s="2"/>
      <c r="O16" s="2"/>
      <c r="P16" s="2"/>
      <c r="Q16" s="2"/>
      <c r="R16" s="2"/>
      <c r="S16" s="2"/>
      <c r="T16" s="2"/>
    </row>
    <row r="17" spans="1:20" ht="13" hidden="1">
      <c r="A17" s="3" t="s">
        <v>57</v>
      </c>
      <c r="B17" s="4" t="s">
        <v>58</v>
      </c>
      <c r="C17" s="4" t="s">
        <v>58</v>
      </c>
      <c r="D17" s="4" t="s">
        <v>16</v>
      </c>
      <c r="E17" s="4"/>
      <c r="F17" s="4">
        <v>2021</v>
      </c>
      <c r="G17" s="4" t="s">
        <v>1472</v>
      </c>
      <c r="H17" s="5" t="s">
        <v>1473</v>
      </c>
      <c r="I17" s="4" t="s">
        <v>60</v>
      </c>
      <c r="J17" s="2"/>
      <c r="K17" s="2"/>
      <c r="L17" s="2"/>
      <c r="M17" s="2"/>
      <c r="N17" s="2"/>
      <c r="O17" s="2"/>
      <c r="P17" s="2"/>
      <c r="Q17" s="2"/>
      <c r="R17" s="2"/>
      <c r="S17" s="2"/>
      <c r="T17" s="2"/>
    </row>
    <row r="18" spans="1:20" ht="13" hidden="1">
      <c r="A18" s="3" t="s">
        <v>61</v>
      </c>
      <c r="B18" s="4" t="s">
        <v>62</v>
      </c>
      <c r="C18" s="4" t="s">
        <v>62</v>
      </c>
      <c r="D18" s="4" t="s">
        <v>16</v>
      </c>
      <c r="E18" s="4"/>
      <c r="F18" s="4">
        <v>2021</v>
      </c>
      <c r="G18" s="4" t="s">
        <v>1472</v>
      </c>
      <c r="H18" s="5" t="s">
        <v>1474</v>
      </c>
      <c r="I18" s="4" t="s">
        <v>64</v>
      </c>
      <c r="J18" s="2"/>
      <c r="K18" s="2"/>
      <c r="L18" s="2"/>
      <c r="M18" s="2"/>
      <c r="N18" s="2"/>
      <c r="O18" s="2"/>
      <c r="P18" s="2"/>
      <c r="Q18" s="2"/>
      <c r="R18" s="2"/>
      <c r="S18" s="2"/>
      <c r="T18" s="2"/>
    </row>
    <row r="19" spans="1:20" ht="13">
      <c r="A19" s="7" t="s">
        <v>65</v>
      </c>
      <c r="B19" s="8" t="s">
        <v>66</v>
      </c>
      <c r="C19" s="8" t="s">
        <v>66</v>
      </c>
      <c r="D19" s="8" t="s">
        <v>7</v>
      </c>
      <c r="E19" s="8" t="s">
        <v>2107</v>
      </c>
      <c r="F19" s="8">
        <v>2021</v>
      </c>
      <c r="G19" s="8" t="s">
        <v>1475</v>
      </c>
      <c r="H19" s="9" t="s">
        <v>1476</v>
      </c>
      <c r="I19" s="8" t="s">
        <v>68</v>
      </c>
      <c r="J19" s="11"/>
      <c r="K19" s="11"/>
      <c r="L19" s="11"/>
      <c r="M19" s="11"/>
      <c r="N19" s="11"/>
      <c r="O19" s="11"/>
      <c r="P19" s="11"/>
      <c r="Q19" s="11"/>
      <c r="R19" s="11"/>
      <c r="S19" s="11"/>
      <c r="T19" s="11"/>
    </row>
    <row r="20" spans="1:20" ht="13">
      <c r="A20" s="3" t="s">
        <v>69</v>
      </c>
      <c r="B20" s="4" t="s">
        <v>70</v>
      </c>
      <c r="C20" s="4" t="s">
        <v>70</v>
      </c>
      <c r="D20" s="4" t="s">
        <v>7</v>
      </c>
      <c r="E20" s="4" t="s">
        <v>7</v>
      </c>
      <c r="F20" s="4">
        <v>2021</v>
      </c>
      <c r="G20" s="4" t="s">
        <v>1477</v>
      </c>
      <c r="H20" s="5" t="s">
        <v>1478</v>
      </c>
      <c r="I20" s="4" t="s">
        <v>72</v>
      </c>
      <c r="J20" s="2"/>
      <c r="K20" s="2" t="s">
        <v>2109</v>
      </c>
      <c r="L20" s="2" t="s">
        <v>2094</v>
      </c>
      <c r="M20" s="2"/>
      <c r="N20" s="2"/>
      <c r="O20" s="2"/>
      <c r="P20" s="2"/>
      <c r="Q20" s="2"/>
      <c r="R20" s="2"/>
      <c r="S20" s="2"/>
      <c r="T20" s="2"/>
    </row>
    <row r="21" spans="1:20" ht="13">
      <c r="A21" s="3" t="s">
        <v>73</v>
      </c>
      <c r="B21" s="4" t="s">
        <v>74</v>
      </c>
      <c r="C21" s="4" t="s">
        <v>74</v>
      </c>
      <c r="D21" s="4" t="s">
        <v>7</v>
      </c>
      <c r="E21" s="4" t="s">
        <v>7</v>
      </c>
      <c r="F21" s="4">
        <v>2021</v>
      </c>
      <c r="G21" s="4" t="s">
        <v>1479</v>
      </c>
      <c r="H21" s="5" t="s">
        <v>1480</v>
      </c>
      <c r="I21" s="4" t="s">
        <v>76</v>
      </c>
      <c r="J21" s="2"/>
      <c r="K21" s="2" t="s">
        <v>2098</v>
      </c>
      <c r="L21" s="2" t="s">
        <v>2099</v>
      </c>
      <c r="M21" s="2"/>
      <c r="N21" s="2"/>
      <c r="O21" s="2"/>
      <c r="P21" s="2"/>
      <c r="Q21" s="2"/>
      <c r="R21" s="2"/>
      <c r="S21" s="2"/>
      <c r="T21" s="2"/>
    </row>
    <row r="22" spans="1:20" ht="13">
      <c r="A22" s="3" t="s">
        <v>77</v>
      </c>
      <c r="B22" s="4" t="s">
        <v>78</v>
      </c>
      <c r="C22" s="4" t="s">
        <v>78</v>
      </c>
      <c r="D22" s="4" t="s">
        <v>7</v>
      </c>
      <c r="E22" s="4" t="s">
        <v>7</v>
      </c>
      <c r="F22" s="4">
        <v>2021</v>
      </c>
      <c r="G22" s="4" t="s">
        <v>1460</v>
      </c>
      <c r="H22" s="5" t="s">
        <v>1481</v>
      </c>
      <c r="I22" s="4" t="s">
        <v>80</v>
      </c>
      <c r="J22" s="2"/>
      <c r="K22" s="2" t="s">
        <v>2098</v>
      </c>
      <c r="L22" s="2" t="s">
        <v>2094</v>
      </c>
      <c r="M22" s="2"/>
      <c r="N22" s="2"/>
      <c r="O22" s="2"/>
      <c r="P22" s="2"/>
      <c r="Q22" s="2"/>
      <c r="R22" s="2"/>
      <c r="S22" s="2"/>
      <c r="T22" s="2"/>
    </row>
    <row r="23" spans="1:20" ht="13" hidden="1">
      <c r="A23" s="3" t="s">
        <v>81</v>
      </c>
      <c r="B23" s="4" t="s">
        <v>82</v>
      </c>
      <c r="C23" s="4" t="s">
        <v>82</v>
      </c>
      <c r="D23" s="4" t="s">
        <v>16</v>
      </c>
      <c r="E23" s="4"/>
      <c r="F23" s="4">
        <v>2021</v>
      </c>
      <c r="G23" s="4" t="s">
        <v>1482</v>
      </c>
      <c r="H23" s="5" t="s">
        <v>1483</v>
      </c>
      <c r="I23" s="4" t="s">
        <v>84</v>
      </c>
      <c r="J23" s="2"/>
      <c r="K23" s="2"/>
      <c r="L23" s="2"/>
      <c r="M23" s="2"/>
      <c r="N23" s="2"/>
      <c r="O23" s="2"/>
      <c r="P23" s="2"/>
      <c r="Q23" s="2"/>
      <c r="R23" s="2"/>
      <c r="S23" s="2"/>
      <c r="T23" s="2"/>
    </row>
    <row r="24" spans="1:20" ht="13" hidden="1">
      <c r="A24" s="3" t="s">
        <v>85</v>
      </c>
      <c r="B24" s="4" t="s">
        <v>86</v>
      </c>
      <c r="C24" s="4" t="s">
        <v>86</v>
      </c>
      <c r="D24" s="4" t="s">
        <v>16</v>
      </c>
      <c r="E24" s="4"/>
      <c r="F24" s="4">
        <v>2021</v>
      </c>
      <c r="G24" s="4" t="s">
        <v>1460</v>
      </c>
      <c r="H24" s="5" t="s">
        <v>1484</v>
      </c>
      <c r="I24" s="4" t="s">
        <v>88</v>
      </c>
      <c r="J24" s="2"/>
      <c r="K24" s="2"/>
      <c r="L24" s="2"/>
      <c r="M24" s="2"/>
      <c r="N24" s="2"/>
      <c r="O24" s="2"/>
      <c r="P24" s="2"/>
      <c r="Q24" s="2"/>
      <c r="R24" s="2"/>
      <c r="S24" s="2"/>
      <c r="T24" s="2"/>
    </row>
    <row r="25" spans="1:20" ht="13" hidden="1">
      <c r="A25" s="3" t="s">
        <v>89</v>
      </c>
      <c r="B25" s="4" t="s">
        <v>90</v>
      </c>
      <c r="C25" s="4" t="s">
        <v>90</v>
      </c>
      <c r="D25" s="4" t="s">
        <v>16</v>
      </c>
      <c r="E25" s="4"/>
      <c r="F25" s="4">
        <v>2021</v>
      </c>
      <c r="G25" s="4" t="s">
        <v>1485</v>
      </c>
      <c r="H25" s="5" t="s">
        <v>1486</v>
      </c>
      <c r="I25" s="4" t="s">
        <v>92</v>
      </c>
      <c r="J25" s="2"/>
      <c r="K25" s="2"/>
      <c r="L25" s="2"/>
      <c r="M25" s="2"/>
      <c r="N25" s="2"/>
      <c r="O25" s="2"/>
      <c r="P25" s="2"/>
      <c r="Q25" s="2"/>
      <c r="R25" s="2"/>
      <c r="S25" s="2"/>
      <c r="T25" s="2"/>
    </row>
    <row r="26" spans="1:20" ht="13" hidden="1">
      <c r="A26" s="3" t="s">
        <v>93</v>
      </c>
      <c r="B26" s="4" t="s">
        <v>94</v>
      </c>
      <c r="C26" s="4" t="s">
        <v>94</v>
      </c>
      <c r="D26" s="4" t="s">
        <v>16</v>
      </c>
      <c r="E26" s="4"/>
      <c r="F26" s="4">
        <v>2021</v>
      </c>
      <c r="G26" s="4" t="s">
        <v>1488</v>
      </c>
      <c r="H26" s="5" t="s">
        <v>1489</v>
      </c>
      <c r="I26" s="4" t="s">
        <v>97</v>
      </c>
      <c r="J26" s="2"/>
      <c r="K26" s="2"/>
      <c r="L26" s="2"/>
      <c r="M26" s="2"/>
      <c r="N26" s="2"/>
      <c r="O26" s="2"/>
      <c r="P26" s="2"/>
      <c r="Q26" s="2"/>
      <c r="R26" s="2"/>
      <c r="S26" s="2"/>
      <c r="T26" s="2"/>
    </row>
    <row r="27" spans="1:20" ht="13">
      <c r="A27" s="3" t="s">
        <v>98</v>
      </c>
      <c r="B27" s="4" t="s">
        <v>99</v>
      </c>
      <c r="C27" s="4" t="s">
        <v>99</v>
      </c>
      <c r="D27" s="4" t="s">
        <v>7</v>
      </c>
      <c r="E27" s="4" t="s">
        <v>7</v>
      </c>
      <c r="F27" s="4">
        <v>2021</v>
      </c>
      <c r="G27" s="4" t="s">
        <v>1488</v>
      </c>
      <c r="H27" s="5" t="s">
        <v>1490</v>
      </c>
      <c r="I27" s="4" t="s">
        <v>101</v>
      </c>
      <c r="J27" s="2"/>
      <c r="K27" s="2" t="s">
        <v>2098</v>
      </c>
      <c r="L27" s="2" t="s">
        <v>2094</v>
      </c>
      <c r="M27" s="2"/>
      <c r="N27" s="2"/>
      <c r="O27" s="2"/>
      <c r="P27" s="2"/>
      <c r="Q27" s="2"/>
      <c r="R27" s="2"/>
      <c r="S27" s="2"/>
      <c r="T27" s="2"/>
    </row>
    <row r="28" spans="1:20" ht="13">
      <c r="A28" s="3" t="s">
        <v>102</v>
      </c>
      <c r="B28" s="4" t="s">
        <v>103</v>
      </c>
      <c r="C28" s="4" t="s">
        <v>103</v>
      </c>
      <c r="D28" s="4" t="s">
        <v>7</v>
      </c>
      <c r="E28" s="4" t="s">
        <v>7</v>
      </c>
      <c r="F28" s="4">
        <v>2021</v>
      </c>
      <c r="G28" s="4" t="s">
        <v>1488</v>
      </c>
      <c r="H28" s="5" t="s">
        <v>1491</v>
      </c>
      <c r="I28" s="4" t="s">
        <v>105</v>
      </c>
      <c r="J28" s="2"/>
      <c r="K28" s="2" t="s">
        <v>2098</v>
      </c>
      <c r="L28" s="2" t="s">
        <v>2099</v>
      </c>
      <c r="M28" s="2"/>
      <c r="N28" s="2"/>
      <c r="O28" s="2"/>
      <c r="P28" s="2"/>
      <c r="Q28" s="2"/>
      <c r="R28" s="2"/>
      <c r="S28" s="2"/>
      <c r="T28" s="2"/>
    </row>
    <row r="29" spans="1:20" ht="13" hidden="1">
      <c r="A29" s="3" t="s">
        <v>106</v>
      </c>
      <c r="B29" s="4" t="s">
        <v>107</v>
      </c>
      <c r="C29" s="4" t="s">
        <v>107</v>
      </c>
      <c r="D29" s="4" t="s">
        <v>16</v>
      </c>
      <c r="E29" s="4"/>
      <c r="F29" s="4">
        <v>2021</v>
      </c>
      <c r="G29" s="4" t="s">
        <v>1488</v>
      </c>
      <c r="H29" s="5" t="s">
        <v>1492</v>
      </c>
      <c r="I29" s="6"/>
      <c r="J29" s="2"/>
      <c r="K29" s="2"/>
      <c r="L29" s="2"/>
      <c r="M29" s="2"/>
      <c r="N29" s="2"/>
      <c r="O29" s="2"/>
      <c r="P29" s="2"/>
      <c r="Q29" s="2"/>
      <c r="R29" s="2"/>
      <c r="S29" s="2"/>
      <c r="T29" s="2"/>
    </row>
    <row r="30" spans="1:20" ht="13">
      <c r="A30" s="7" t="s">
        <v>109</v>
      </c>
      <c r="B30" s="8" t="s">
        <v>110</v>
      </c>
      <c r="C30" s="8" t="s">
        <v>110</v>
      </c>
      <c r="D30" s="8" t="s">
        <v>7</v>
      </c>
      <c r="E30" s="8" t="s">
        <v>7</v>
      </c>
      <c r="F30" s="8">
        <v>2021</v>
      </c>
      <c r="G30" s="8" t="s">
        <v>1488</v>
      </c>
      <c r="H30" s="9" t="s">
        <v>1493</v>
      </c>
      <c r="I30" s="8" t="s">
        <v>112</v>
      </c>
      <c r="J30" s="11"/>
      <c r="K30" s="11"/>
      <c r="L30" s="11"/>
      <c r="M30" s="11"/>
      <c r="N30" s="11"/>
      <c r="O30" s="11"/>
      <c r="P30" s="11"/>
      <c r="Q30" s="11"/>
      <c r="R30" s="11"/>
      <c r="S30" s="11"/>
      <c r="T30" s="11"/>
    </row>
    <row r="31" spans="1:20" ht="13">
      <c r="A31" s="7" t="s">
        <v>113</v>
      </c>
      <c r="B31" s="8" t="s">
        <v>114</v>
      </c>
      <c r="C31" s="8" t="s">
        <v>114</v>
      </c>
      <c r="D31" s="8" t="s">
        <v>7</v>
      </c>
      <c r="E31" s="8" t="s">
        <v>2113</v>
      </c>
      <c r="F31" s="8">
        <v>2021</v>
      </c>
      <c r="G31" s="8" t="s">
        <v>1494</v>
      </c>
      <c r="H31" s="9" t="s">
        <v>1495</v>
      </c>
      <c r="I31" s="8" t="s">
        <v>116</v>
      </c>
      <c r="J31" s="11"/>
      <c r="K31" s="11"/>
      <c r="L31" s="11"/>
      <c r="M31" s="11"/>
      <c r="N31" s="11"/>
      <c r="O31" s="11"/>
      <c r="P31" s="11"/>
      <c r="Q31" s="11"/>
      <c r="R31" s="11"/>
      <c r="S31" s="11"/>
      <c r="T31" s="11"/>
    </row>
    <row r="32" spans="1:20" ht="13">
      <c r="A32" s="12" t="s">
        <v>109</v>
      </c>
      <c r="B32" s="13" t="s">
        <v>117</v>
      </c>
      <c r="C32" s="13" t="s">
        <v>117</v>
      </c>
      <c r="D32" s="13" t="s">
        <v>7</v>
      </c>
      <c r="E32" s="13" t="s">
        <v>7</v>
      </c>
      <c r="F32" s="13">
        <v>2021</v>
      </c>
      <c r="G32" s="13" t="s">
        <v>1496</v>
      </c>
      <c r="H32" s="14" t="s">
        <v>1497</v>
      </c>
      <c r="I32" s="13" t="s">
        <v>119</v>
      </c>
      <c r="J32" s="15"/>
      <c r="K32" s="15" t="s">
        <v>2098</v>
      </c>
      <c r="L32" s="15" t="s">
        <v>2094</v>
      </c>
      <c r="M32" s="15"/>
      <c r="N32" s="15"/>
      <c r="O32" s="15"/>
      <c r="P32" s="15"/>
      <c r="Q32" s="15"/>
      <c r="R32" s="15"/>
      <c r="S32" s="15"/>
      <c r="T32" s="15"/>
    </row>
    <row r="33" spans="1:20" ht="13">
      <c r="A33" s="3" t="s">
        <v>120</v>
      </c>
      <c r="B33" s="4" t="s">
        <v>121</v>
      </c>
      <c r="C33" s="4" t="s">
        <v>121</v>
      </c>
      <c r="D33" s="4" t="s">
        <v>7</v>
      </c>
      <c r="E33" s="4" t="s">
        <v>7</v>
      </c>
      <c r="F33" s="4">
        <v>2021</v>
      </c>
      <c r="G33" s="4" t="s">
        <v>1496</v>
      </c>
      <c r="H33" s="5" t="s">
        <v>1498</v>
      </c>
      <c r="I33" s="4" t="s">
        <v>123</v>
      </c>
      <c r="J33" s="2"/>
      <c r="K33" s="2" t="s">
        <v>2098</v>
      </c>
      <c r="L33" s="2" t="s">
        <v>2094</v>
      </c>
      <c r="M33" s="2"/>
      <c r="N33" s="2"/>
      <c r="O33" s="2"/>
      <c r="P33" s="2"/>
      <c r="Q33" s="2"/>
      <c r="R33" s="2"/>
      <c r="S33" s="2"/>
      <c r="T33" s="2"/>
    </row>
    <row r="34" spans="1:20" ht="13">
      <c r="A34" s="16" t="s">
        <v>124</v>
      </c>
      <c r="B34" s="17" t="s">
        <v>125</v>
      </c>
      <c r="C34" s="17" t="s">
        <v>125</v>
      </c>
      <c r="D34" s="17" t="s">
        <v>7</v>
      </c>
      <c r="E34" s="4" t="s">
        <v>7</v>
      </c>
      <c r="F34" s="17">
        <v>2021</v>
      </c>
      <c r="G34" s="17" t="s">
        <v>1499</v>
      </c>
      <c r="H34" s="18" t="s">
        <v>1500</v>
      </c>
      <c r="I34" s="17" t="s">
        <v>127</v>
      </c>
      <c r="J34" s="19"/>
      <c r="K34" s="19" t="s">
        <v>2098</v>
      </c>
      <c r="L34" s="19" t="s">
        <v>2117</v>
      </c>
      <c r="M34" s="19"/>
      <c r="N34" s="19"/>
      <c r="O34" s="19"/>
      <c r="P34" s="19"/>
      <c r="Q34" s="19"/>
      <c r="R34" s="19"/>
      <c r="S34" s="19"/>
      <c r="T34" s="19"/>
    </row>
    <row r="35" spans="1:20" ht="13" hidden="1">
      <c r="A35" s="3" t="s">
        <v>128</v>
      </c>
      <c r="B35" s="4" t="s">
        <v>129</v>
      </c>
      <c r="C35" s="4" t="s">
        <v>129</v>
      </c>
      <c r="D35" s="4" t="s">
        <v>16</v>
      </c>
      <c r="E35" s="4"/>
      <c r="F35" s="4">
        <v>2021</v>
      </c>
      <c r="G35" s="4" t="s">
        <v>1501</v>
      </c>
      <c r="H35" s="5" t="s">
        <v>1502</v>
      </c>
      <c r="I35" s="4" t="s">
        <v>131</v>
      </c>
      <c r="J35" s="2"/>
      <c r="K35" s="2"/>
      <c r="L35" s="2"/>
      <c r="M35" s="2"/>
      <c r="N35" s="2"/>
      <c r="O35" s="2"/>
      <c r="P35" s="2"/>
      <c r="Q35" s="2"/>
      <c r="R35" s="2"/>
      <c r="S35" s="2"/>
      <c r="T35" s="2"/>
    </row>
    <row r="36" spans="1:20" ht="13" hidden="1">
      <c r="A36" s="3" t="s">
        <v>132</v>
      </c>
      <c r="B36" s="4" t="s">
        <v>133</v>
      </c>
      <c r="C36" s="4" t="s">
        <v>133</v>
      </c>
      <c r="D36" s="4" t="s">
        <v>16</v>
      </c>
      <c r="E36" s="4"/>
      <c r="F36" s="4">
        <v>2021</v>
      </c>
      <c r="G36" s="4" t="s">
        <v>1503</v>
      </c>
      <c r="H36" s="5" t="s">
        <v>1504</v>
      </c>
      <c r="I36" s="4" t="s">
        <v>135</v>
      </c>
      <c r="J36" s="2"/>
      <c r="K36" s="2"/>
      <c r="L36" s="2"/>
      <c r="M36" s="2"/>
      <c r="N36" s="2"/>
      <c r="O36" s="2"/>
      <c r="P36" s="2"/>
      <c r="Q36" s="2"/>
      <c r="R36" s="2"/>
      <c r="S36" s="2"/>
      <c r="T36" s="2"/>
    </row>
    <row r="37" spans="1:20" ht="13" hidden="1">
      <c r="A37" s="3" t="s">
        <v>136</v>
      </c>
      <c r="B37" s="4" t="s">
        <v>137</v>
      </c>
      <c r="C37" s="4" t="s">
        <v>137</v>
      </c>
      <c r="D37" s="4" t="s">
        <v>16</v>
      </c>
      <c r="E37" s="4"/>
      <c r="F37" s="4">
        <v>2021</v>
      </c>
      <c r="G37" s="4" t="s">
        <v>1460</v>
      </c>
      <c r="H37" s="5" t="s">
        <v>1505</v>
      </c>
      <c r="I37" s="4" t="s">
        <v>139</v>
      </c>
      <c r="J37" s="2"/>
      <c r="K37" s="2"/>
      <c r="L37" s="2"/>
      <c r="M37" s="2"/>
      <c r="N37" s="2"/>
      <c r="O37" s="2"/>
      <c r="P37" s="2"/>
      <c r="Q37" s="2"/>
      <c r="R37" s="2"/>
      <c r="S37" s="2"/>
      <c r="T37" s="2"/>
    </row>
    <row r="38" spans="1:20" ht="13" hidden="1">
      <c r="A38" s="3" t="s">
        <v>140</v>
      </c>
      <c r="B38" s="4" t="s">
        <v>141</v>
      </c>
      <c r="C38" s="4" t="s">
        <v>141</v>
      </c>
      <c r="D38" s="4" t="s">
        <v>16</v>
      </c>
      <c r="E38" s="4"/>
      <c r="F38" s="4">
        <v>2021</v>
      </c>
      <c r="G38" s="4" t="s">
        <v>1460</v>
      </c>
      <c r="H38" s="5" t="s">
        <v>1506</v>
      </c>
      <c r="I38" s="4" t="s">
        <v>143</v>
      </c>
      <c r="J38" s="2"/>
      <c r="K38" s="2"/>
      <c r="L38" s="2"/>
      <c r="M38" s="2"/>
      <c r="N38" s="2"/>
      <c r="O38" s="2"/>
      <c r="P38" s="2"/>
      <c r="Q38" s="2"/>
      <c r="R38" s="2"/>
      <c r="S38" s="2"/>
      <c r="T38" s="2"/>
    </row>
    <row r="39" spans="1:20" ht="13" hidden="1">
      <c r="A39" s="3" t="s">
        <v>144</v>
      </c>
      <c r="B39" s="4" t="s">
        <v>145</v>
      </c>
      <c r="C39" s="4" t="s">
        <v>145</v>
      </c>
      <c r="D39" s="4" t="s">
        <v>7</v>
      </c>
      <c r="E39" s="4" t="s">
        <v>16</v>
      </c>
      <c r="F39" s="4">
        <v>2021</v>
      </c>
      <c r="G39" s="4" t="s">
        <v>1460</v>
      </c>
      <c r="H39" s="5" t="s">
        <v>1507</v>
      </c>
      <c r="I39" s="4" t="s">
        <v>147</v>
      </c>
      <c r="J39" s="2"/>
      <c r="K39" s="2"/>
      <c r="L39" s="2"/>
      <c r="M39" s="2"/>
      <c r="N39" s="2"/>
      <c r="O39" s="2"/>
      <c r="P39" s="2"/>
      <c r="Q39" s="2"/>
      <c r="R39" s="2"/>
      <c r="S39" s="2"/>
      <c r="T39" s="2"/>
    </row>
    <row r="40" spans="1:20" ht="13">
      <c r="A40" s="3" t="s">
        <v>148</v>
      </c>
      <c r="B40" s="4" t="s">
        <v>149</v>
      </c>
      <c r="C40" s="4" t="s">
        <v>149</v>
      </c>
      <c r="D40" s="4" t="s">
        <v>7</v>
      </c>
      <c r="E40" s="4" t="s">
        <v>7</v>
      </c>
      <c r="F40" s="4">
        <v>2021</v>
      </c>
      <c r="G40" s="4" t="s">
        <v>1508</v>
      </c>
      <c r="H40" s="5" t="s">
        <v>1509</v>
      </c>
      <c r="I40" s="4" t="s">
        <v>151</v>
      </c>
      <c r="J40" s="2" t="s">
        <v>2119</v>
      </c>
      <c r="K40" s="2" t="s">
        <v>2098</v>
      </c>
      <c r="L40" s="2" t="s">
        <v>2099</v>
      </c>
      <c r="M40" s="2" t="s">
        <v>2121</v>
      </c>
      <c r="N40" s="2" t="s">
        <v>2122</v>
      </c>
      <c r="O40" s="2"/>
      <c r="P40" s="2"/>
      <c r="Q40" s="2"/>
      <c r="R40" s="2"/>
      <c r="S40" s="2"/>
      <c r="T40" s="2"/>
    </row>
    <row r="41" spans="1:20" ht="13" hidden="1">
      <c r="A41" s="3" t="s">
        <v>152</v>
      </c>
      <c r="B41" s="4" t="s">
        <v>153</v>
      </c>
      <c r="C41" s="4" t="s">
        <v>153</v>
      </c>
      <c r="D41" s="4" t="s">
        <v>16</v>
      </c>
      <c r="E41" s="4"/>
      <c r="F41" s="4">
        <v>2021</v>
      </c>
      <c r="G41" s="4" t="s">
        <v>1501</v>
      </c>
      <c r="H41" s="5" t="s">
        <v>1510</v>
      </c>
      <c r="I41" s="4" t="s">
        <v>155</v>
      </c>
      <c r="J41" s="2"/>
      <c r="K41" s="2"/>
      <c r="L41" s="2"/>
      <c r="M41" s="2"/>
      <c r="N41" s="2"/>
      <c r="O41" s="2"/>
      <c r="P41" s="2"/>
      <c r="Q41" s="2"/>
      <c r="R41" s="2"/>
      <c r="S41" s="2"/>
      <c r="T41" s="2"/>
    </row>
    <row r="42" spans="1:20" ht="13" hidden="1">
      <c r="A42" s="3" t="s">
        <v>156</v>
      </c>
      <c r="B42" s="4" t="s">
        <v>157</v>
      </c>
      <c r="C42" s="4" t="s">
        <v>157</v>
      </c>
      <c r="D42" s="4" t="s">
        <v>16</v>
      </c>
      <c r="E42" s="4"/>
      <c r="F42" s="4">
        <v>2021</v>
      </c>
      <c r="G42" s="4" t="s">
        <v>1460</v>
      </c>
      <c r="H42" s="5" t="s">
        <v>1511</v>
      </c>
      <c r="I42" s="4" t="s">
        <v>159</v>
      </c>
      <c r="J42" s="2"/>
      <c r="K42" s="2"/>
      <c r="L42" s="2"/>
      <c r="M42" s="2"/>
      <c r="N42" s="2"/>
      <c r="O42" s="2"/>
      <c r="P42" s="2"/>
      <c r="Q42" s="2"/>
      <c r="R42" s="2"/>
      <c r="S42" s="2"/>
      <c r="T42" s="2"/>
    </row>
    <row r="43" spans="1:20" ht="13" hidden="1">
      <c r="A43" s="3" t="s">
        <v>160</v>
      </c>
      <c r="B43" s="4" t="s">
        <v>161</v>
      </c>
      <c r="C43" s="4" t="s">
        <v>161</v>
      </c>
      <c r="D43" s="4" t="s">
        <v>16</v>
      </c>
      <c r="E43" s="4"/>
      <c r="F43" s="4">
        <v>2021</v>
      </c>
      <c r="G43" s="4" t="s">
        <v>1460</v>
      </c>
      <c r="H43" s="5" t="s">
        <v>1512</v>
      </c>
      <c r="I43" s="4" t="s">
        <v>163</v>
      </c>
      <c r="J43" s="2"/>
      <c r="K43" s="2"/>
      <c r="L43" s="2"/>
      <c r="M43" s="2"/>
      <c r="N43" s="2"/>
      <c r="O43" s="2"/>
      <c r="P43" s="2"/>
      <c r="Q43" s="2"/>
      <c r="R43" s="2"/>
      <c r="S43" s="2"/>
      <c r="T43" s="2"/>
    </row>
    <row r="44" spans="1:20" ht="13" hidden="1">
      <c r="A44" s="3" t="s">
        <v>164</v>
      </c>
      <c r="B44" s="4" t="s">
        <v>165</v>
      </c>
      <c r="C44" s="4" t="s">
        <v>165</v>
      </c>
      <c r="D44" s="4" t="s">
        <v>16</v>
      </c>
      <c r="E44" s="4"/>
      <c r="F44" s="4">
        <v>2021</v>
      </c>
      <c r="G44" s="4" t="s">
        <v>1460</v>
      </c>
      <c r="H44" s="5" t="s">
        <v>1513</v>
      </c>
      <c r="I44" s="4" t="s">
        <v>167</v>
      </c>
      <c r="J44" s="2"/>
      <c r="K44" s="2"/>
      <c r="L44" s="2"/>
      <c r="M44" s="2"/>
      <c r="N44" s="2"/>
      <c r="O44" s="2"/>
      <c r="P44" s="2"/>
      <c r="Q44" s="2"/>
      <c r="R44" s="2"/>
      <c r="S44" s="2"/>
      <c r="T44" s="2"/>
    </row>
    <row r="45" spans="1:20" ht="13" hidden="1">
      <c r="A45" s="3" t="s">
        <v>168</v>
      </c>
      <c r="B45" s="4" t="s">
        <v>169</v>
      </c>
      <c r="C45" s="4" t="s">
        <v>169</v>
      </c>
      <c r="D45" s="4" t="s">
        <v>16</v>
      </c>
      <c r="E45" s="4"/>
      <c r="F45" s="4">
        <v>2021</v>
      </c>
      <c r="G45" s="4" t="s">
        <v>1460</v>
      </c>
      <c r="H45" s="5" t="s">
        <v>1514</v>
      </c>
      <c r="I45" s="6"/>
      <c r="J45" s="2"/>
      <c r="K45" s="2"/>
      <c r="L45" s="2"/>
      <c r="M45" s="2"/>
      <c r="N45" s="2"/>
      <c r="O45" s="2"/>
      <c r="P45" s="2"/>
      <c r="Q45" s="2"/>
      <c r="R45" s="2"/>
      <c r="S45" s="2"/>
      <c r="T45" s="2"/>
    </row>
    <row r="46" spans="1:20" ht="13" hidden="1">
      <c r="A46" s="3" t="s">
        <v>1515</v>
      </c>
      <c r="B46" s="4" t="s">
        <v>1516</v>
      </c>
      <c r="F46" s="4">
        <v>2021</v>
      </c>
      <c r="G46" s="4" t="s">
        <v>1517</v>
      </c>
      <c r="H46" s="5" t="s">
        <v>1519</v>
      </c>
      <c r="I46" s="4" t="s">
        <v>1520</v>
      </c>
      <c r="J46" s="2"/>
      <c r="K46" s="2"/>
      <c r="L46" s="2"/>
      <c r="M46" s="2"/>
      <c r="N46" s="2"/>
      <c r="O46" s="2"/>
      <c r="P46" s="2"/>
      <c r="Q46" s="2"/>
      <c r="R46" s="2"/>
      <c r="S46" s="2"/>
      <c r="T46" s="2"/>
    </row>
    <row r="47" spans="1:20" ht="13">
      <c r="A47" s="3" t="s">
        <v>171</v>
      </c>
      <c r="B47" s="4" t="s">
        <v>172</v>
      </c>
      <c r="C47" s="4" t="s">
        <v>172</v>
      </c>
      <c r="D47" s="4" t="s">
        <v>7</v>
      </c>
      <c r="E47" s="4" t="s">
        <v>7</v>
      </c>
      <c r="F47" s="4">
        <v>2021</v>
      </c>
      <c r="G47" s="4" t="s">
        <v>1521</v>
      </c>
      <c r="H47" s="5" t="s">
        <v>1522</v>
      </c>
      <c r="I47" s="4" t="s">
        <v>174</v>
      </c>
      <c r="J47" s="2" t="s">
        <v>2124</v>
      </c>
      <c r="K47" s="2" t="s">
        <v>2098</v>
      </c>
      <c r="L47" s="2" t="s">
        <v>2096</v>
      </c>
      <c r="M47" s="2">
        <v>84</v>
      </c>
      <c r="N47" s="2" t="s">
        <v>2126</v>
      </c>
      <c r="O47" s="2" t="s">
        <v>2127</v>
      </c>
      <c r="P47" s="2"/>
      <c r="Q47" s="2"/>
      <c r="R47" s="2"/>
      <c r="S47" s="2"/>
      <c r="T47" s="2"/>
    </row>
    <row r="48" spans="1:20" ht="28">
      <c r="A48" s="3" t="s">
        <v>175</v>
      </c>
      <c r="B48" s="4" t="s">
        <v>176</v>
      </c>
      <c r="C48" s="4" t="s">
        <v>176</v>
      </c>
      <c r="D48" s="4" t="s">
        <v>7</v>
      </c>
      <c r="E48" s="4" t="s">
        <v>7</v>
      </c>
      <c r="F48" s="4">
        <v>2021</v>
      </c>
      <c r="G48" s="4" t="s">
        <v>1523</v>
      </c>
      <c r="H48" s="5" t="s">
        <v>1524</v>
      </c>
      <c r="I48" s="4" t="s">
        <v>178</v>
      </c>
      <c r="J48" s="2" t="s">
        <v>2129</v>
      </c>
      <c r="K48" s="2" t="s">
        <v>2098</v>
      </c>
      <c r="L48" s="20" t="s">
        <v>2130</v>
      </c>
      <c r="M48" s="2" t="s">
        <v>2121</v>
      </c>
      <c r="N48" s="2" t="s">
        <v>2132</v>
      </c>
      <c r="O48" s="2" t="s">
        <v>2133</v>
      </c>
      <c r="P48" s="2"/>
      <c r="Q48" s="2"/>
      <c r="R48" s="2"/>
      <c r="S48" s="2"/>
      <c r="T48" s="2"/>
    </row>
    <row r="49" spans="1:20" ht="13">
      <c r="A49" s="3" t="s">
        <v>179</v>
      </c>
      <c r="B49" s="4" t="s">
        <v>180</v>
      </c>
      <c r="C49" s="4" t="s">
        <v>180</v>
      </c>
      <c r="D49" s="4" t="s">
        <v>7</v>
      </c>
      <c r="E49" s="4" t="s">
        <v>7</v>
      </c>
      <c r="F49" s="4">
        <v>2021</v>
      </c>
      <c r="G49" s="4" t="s">
        <v>1525</v>
      </c>
      <c r="H49" s="5" t="s">
        <v>1526</v>
      </c>
      <c r="I49" s="4" t="s">
        <v>182</v>
      </c>
      <c r="J49" s="2" t="s">
        <v>2134</v>
      </c>
      <c r="K49" s="2" t="s">
        <v>2135</v>
      </c>
      <c r="L49" s="2" t="s">
        <v>2099</v>
      </c>
      <c r="M49" s="2"/>
      <c r="N49" s="2" t="s">
        <v>2136</v>
      </c>
      <c r="O49" s="2" t="s">
        <v>2137</v>
      </c>
      <c r="P49" s="2"/>
      <c r="Q49" s="2"/>
      <c r="R49" s="2"/>
      <c r="S49" s="2"/>
      <c r="T49" s="2"/>
    </row>
    <row r="50" spans="1:20" ht="13">
      <c r="A50" s="3" t="s">
        <v>183</v>
      </c>
      <c r="B50" s="4" t="s">
        <v>184</v>
      </c>
      <c r="C50" s="4" t="s">
        <v>184</v>
      </c>
      <c r="D50" s="4" t="s">
        <v>7</v>
      </c>
      <c r="E50" s="4" t="s">
        <v>7</v>
      </c>
      <c r="F50" s="4">
        <v>2021</v>
      </c>
      <c r="G50" s="4" t="s">
        <v>1527</v>
      </c>
      <c r="H50" s="5" t="s">
        <v>1528</v>
      </c>
      <c r="I50" s="4" t="s">
        <v>186</v>
      </c>
      <c r="J50" s="2" t="s">
        <v>2139</v>
      </c>
      <c r="K50" s="2" t="s">
        <v>2556</v>
      </c>
      <c r="L50" s="2" t="s">
        <v>2140</v>
      </c>
      <c r="M50" s="2"/>
      <c r="N50" s="2" t="s">
        <v>2143</v>
      </c>
      <c r="O50" s="2"/>
      <c r="P50" s="2"/>
      <c r="Q50" s="2"/>
      <c r="R50" s="2"/>
      <c r="S50" s="2"/>
      <c r="T50" s="2"/>
    </row>
    <row r="51" spans="1:20" ht="13" hidden="1">
      <c r="A51" s="3" t="s">
        <v>187</v>
      </c>
      <c r="B51" s="4" t="s">
        <v>188</v>
      </c>
      <c r="C51" s="4" t="s">
        <v>188</v>
      </c>
      <c r="D51" s="4" t="s">
        <v>16</v>
      </c>
      <c r="E51" s="4"/>
      <c r="F51" s="4">
        <v>2021</v>
      </c>
      <c r="G51" s="4" t="s">
        <v>1529</v>
      </c>
      <c r="H51" s="5" t="s">
        <v>1530</v>
      </c>
      <c r="I51" s="4" t="s">
        <v>190</v>
      </c>
      <c r="J51" s="2"/>
      <c r="K51" s="2"/>
      <c r="L51" s="2"/>
      <c r="M51" s="2"/>
      <c r="N51" s="2"/>
      <c r="O51" s="2"/>
      <c r="P51" s="2"/>
      <c r="Q51" s="2"/>
      <c r="R51" s="2"/>
      <c r="S51" s="2"/>
      <c r="T51" s="2"/>
    </row>
    <row r="52" spans="1:20" ht="25.5" customHeight="1">
      <c r="A52" s="3" t="s">
        <v>191</v>
      </c>
      <c r="B52" s="4" t="s">
        <v>192</v>
      </c>
      <c r="C52" s="4" t="s">
        <v>192</v>
      </c>
      <c r="D52" s="4" t="s">
        <v>7</v>
      </c>
      <c r="E52" s="4" t="s">
        <v>7</v>
      </c>
      <c r="F52" s="4">
        <v>2021</v>
      </c>
      <c r="G52" s="4" t="s">
        <v>1531</v>
      </c>
      <c r="H52" s="5" t="s">
        <v>1532</v>
      </c>
      <c r="I52" s="4" t="s">
        <v>194</v>
      </c>
      <c r="J52" s="2" t="s">
        <v>2144</v>
      </c>
      <c r="K52" s="2" t="s">
        <v>2557</v>
      </c>
      <c r="L52" s="2" t="s">
        <v>2145</v>
      </c>
      <c r="M52" s="2"/>
      <c r="N52" s="2" t="s">
        <v>2148</v>
      </c>
      <c r="O52" s="2" t="s">
        <v>2149</v>
      </c>
      <c r="P52" s="2"/>
      <c r="Q52" s="2"/>
      <c r="R52" s="2"/>
      <c r="S52" s="2"/>
      <c r="T52" s="2"/>
    </row>
    <row r="53" spans="1:20" ht="13" hidden="1">
      <c r="A53" s="3" t="s">
        <v>195</v>
      </c>
      <c r="B53" s="4" t="s">
        <v>196</v>
      </c>
      <c r="C53" s="4" t="s">
        <v>196</v>
      </c>
      <c r="D53" s="4" t="s">
        <v>7</v>
      </c>
      <c r="E53" s="4" t="s">
        <v>16</v>
      </c>
      <c r="F53" s="4">
        <v>2021</v>
      </c>
      <c r="G53" s="4" t="s">
        <v>1533</v>
      </c>
      <c r="H53" s="5" t="s">
        <v>1534</v>
      </c>
      <c r="I53" s="4" t="s">
        <v>198</v>
      </c>
      <c r="J53" s="2"/>
      <c r="K53" s="2"/>
      <c r="L53" s="2"/>
      <c r="M53" s="2"/>
      <c r="N53" s="2"/>
      <c r="O53" s="2"/>
      <c r="P53" s="2"/>
      <c r="Q53" s="2"/>
      <c r="R53" s="2"/>
      <c r="S53" s="2"/>
      <c r="T53" s="2"/>
    </row>
    <row r="54" spans="1:20" ht="13" hidden="1">
      <c r="A54" s="3" t="s">
        <v>106</v>
      </c>
      <c r="B54" s="4" t="s">
        <v>199</v>
      </c>
      <c r="C54" s="4" t="s">
        <v>199</v>
      </c>
      <c r="D54" s="4" t="s">
        <v>16</v>
      </c>
      <c r="E54" s="4"/>
      <c r="F54" s="4">
        <v>2021</v>
      </c>
      <c r="G54" s="4" t="s">
        <v>1535</v>
      </c>
      <c r="H54" s="5" t="s">
        <v>1536</v>
      </c>
      <c r="I54" s="4" t="s">
        <v>201</v>
      </c>
      <c r="J54" s="2"/>
      <c r="K54" s="2"/>
      <c r="L54" s="2"/>
      <c r="M54" s="2"/>
      <c r="N54" s="2"/>
      <c r="O54" s="2"/>
      <c r="P54" s="2"/>
      <c r="Q54" s="2"/>
      <c r="R54" s="2"/>
      <c r="S54" s="2"/>
      <c r="T54" s="2"/>
    </row>
    <row r="55" spans="1:20" ht="13" hidden="1">
      <c r="A55" s="3" t="s">
        <v>202</v>
      </c>
      <c r="B55" s="4" t="s">
        <v>203</v>
      </c>
      <c r="C55" s="4" t="s">
        <v>203</v>
      </c>
      <c r="D55" s="4" t="s">
        <v>16</v>
      </c>
      <c r="E55" s="4"/>
      <c r="F55" s="4">
        <v>2021</v>
      </c>
      <c r="G55" s="4" t="s">
        <v>1537</v>
      </c>
      <c r="H55" s="5" t="s">
        <v>1538</v>
      </c>
      <c r="I55" s="4" t="s">
        <v>205</v>
      </c>
      <c r="J55" s="2"/>
      <c r="K55" s="2"/>
      <c r="L55" s="2"/>
      <c r="M55" s="2"/>
      <c r="N55" s="2"/>
      <c r="O55" s="2"/>
      <c r="P55" s="2"/>
      <c r="Q55" s="2"/>
      <c r="R55" s="2"/>
      <c r="S55" s="2"/>
      <c r="T55" s="2"/>
    </row>
    <row r="56" spans="1:20" ht="13" hidden="1">
      <c r="A56" s="3" t="s">
        <v>206</v>
      </c>
      <c r="B56" s="4" t="s">
        <v>207</v>
      </c>
      <c r="C56" s="4" t="s">
        <v>207</v>
      </c>
      <c r="D56" s="4" t="s">
        <v>7</v>
      </c>
      <c r="E56" s="4" t="s">
        <v>16</v>
      </c>
      <c r="F56" s="4">
        <v>2021</v>
      </c>
      <c r="G56" s="4" t="s">
        <v>1539</v>
      </c>
      <c r="H56" s="5" t="s">
        <v>1540</v>
      </c>
      <c r="I56" s="6"/>
      <c r="J56" s="2"/>
      <c r="K56" s="2"/>
      <c r="L56" s="2"/>
      <c r="M56" s="2"/>
      <c r="N56" s="2"/>
      <c r="O56" s="2"/>
      <c r="P56" s="2"/>
      <c r="Q56" s="2"/>
      <c r="R56" s="2"/>
      <c r="S56" s="2"/>
      <c r="T56" s="2"/>
    </row>
    <row r="57" spans="1:20" ht="13" hidden="1">
      <c r="A57" s="3" t="s">
        <v>209</v>
      </c>
      <c r="B57" s="4" t="s">
        <v>210</v>
      </c>
      <c r="C57" s="4" t="s">
        <v>210</v>
      </c>
      <c r="D57" s="4" t="s">
        <v>16</v>
      </c>
      <c r="E57" s="4"/>
      <c r="F57" s="4">
        <v>2021</v>
      </c>
      <c r="G57" s="4" t="s">
        <v>1539</v>
      </c>
      <c r="H57" s="5" t="s">
        <v>1541</v>
      </c>
      <c r="I57" s="4" t="s">
        <v>212</v>
      </c>
      <c r="J57" s="2"/>
      <c r="K57" s="2"/>
      <c r="L57" s="2"/>
      <c r="M57" s="2"/>
      <c r="N57" s="2"/>
      <c r="O57" s="2"/>
      <c r="P57" s="2"/>
      <c r="Q57" s="2"/>
      <c r="R57" s="2"/>
      <c r="S57" s="2"/>
      <c r="T57" s="2"/>
    </row>
    <row r="58" spans="1:20" ht="13" hidden="1">
      <c r="A58" s="3" t="s">
        <v>213</v>
      </c>
      <c r="B58" s="4" t="s">
        <v>214</v>
      </c>
      <c r="C58" s="4" t="s">
        <v>214</v>
      </c>
      <c r="D58" s="4" t="s">
        <v>16</v>
      </c>
      <c r="E58" s="4"/>
      <c r="F58" s="4">
        <v>2021</v>
      </c>
      <c r="G58" s="4" t="s">
        <v>1537</v>
      </c>
      <c r="H58" s="5" t="s">
        <v>1542</v>
      </c>
      <c r="I58" s="4" t="s">
        <v>1543</v>
      </c>
      <c r="J58" s="2"/>
      <c r="K58" s="2"/>
      <c r="L58" s="2"/>
      <c r="M58" s="2"/>
      <c r="N58" s="2"/>
      <c r="O58" s="2"/>
      <c r="P58" s="2"/>
      <c r="Q58" s="2"/>
      <c r="R58" s="2"/>
      <c r="S58" s="2"/>
      <c r="T58" s="2"/>
    </row>
    <row r="59" spans="1:20" ht="13" hidden="1">
      <c r="A59" s="3" t="s">
        <v>216</v>
      </c>
      <c r="B59" s="4" t="s">
        <v>217</v>
      </c>
      <c r="C59" s="4" t="s">
        <v>217</v>
      </c>
      <c r="D59" s="4" t="s">
        <v>16</v>
      </c>
      <c r="E59" s="4"/>
      <c r="F59" s="4">
        <v>2021</v>
      </c>
      <c r="G59" s="4" t="s">
        <v>1544</v>
      </c>
      <c r="H59" s="5" t="s">
        <v>1545</v>
      </c>
      <c r="I59" s="4" t="s">
        <v>219</v>
      </c>
      <c r="J59" s="2"/>
      <c r="K59" s="2"/>
      <c r="L59" s="2"/>
      <c r="M59" s="2"/>
      <c r="N59" s="2"/>
      <c r="O59" s="2"/>
      <c r="P59" s="2"/>
      <c r="Q59" s="2"/>
      <c r="R59" s="2"/>
      <c r="S59" s="2"/>
      <c r="T59" s="2"/>
    </row>
    <row r="60" spans="1:20" ht="13" hidden="1">
      <c r="A60" s="3" t="s">
        <v>220</v>
      </c>
      <c r="B60" s="4" t="s">
        <v>221</v>
      </c>
      <c r="C60" s="4" t="s">
        <v>221</v>
      </c>
      <c r="D60" s="4" t="s">
        <v>16</v>
      </c>
      <c r="E60" s="4"/>
      <c r="F60" s="4">
        <v>2021</v>
      </c>
      <c r="G60" s="4" t="s">
        <v>1546</v>
      </c>
      <c r="H60" s="5" t="s">
        <v>1547</v>
      </c>
      <c r="I60" s="4" t="s">
        <v>223</v>
      </c>
      <c r="J60" s="2"/>
      <c r="K60" s="2"/>
      <c r="L60" s="2"/>
      <c r="M60" s="2"/>
      <c r="N60" s="2"/>
      <c r="O60" s="2"/>
      <c r="P60" s="2"/>
      <c r="Q60" s="2"/>
      <c r="R60" s="2"/>
      <c r="S60" s="2"/>
      <c r="T60" s="2"/>
    </row>
    <row r="61" spans="1:20" ht="13" hidden="1">
      <c r="A61" s="3" t="s">
        <v>224</v>
      </c>
      <c r="B61" s="4" t="s">
        <v>225</v>
      </c>
      <c r="C61" s="4" t="s">
        <v>225</v>
      </c>
      <c r="D61" s="4" t="s">
        <v>16</v>
      </c>
      <c r="E61" s="4"/>
      <c r="F61" s="4">
        <v>2021</v>
      </c>
      <c r="G61" s="4" t="s">
        <v>1539</v>
      </c>
      <c r="H61" s="5" t="s">
        <v>1548</v>
      </c>
      <c r="I61" s="4" t="s">
        <v>227</v>
      </c>
      <c r="J61" s="2"/>
      <c r="K61" s="2"/>
      <c r="L61" s="2"/>
      <c r="M61" s="2"/>
      <c r="N61" s="2"/>
      <c r="O61" s="2"/>
      <c r="P61" s="2"/>
      <c r="Q61" s="2"/>
      <c r="R61" s="2"/>
      <c r="S61" s="2"/>
      <c r="T61" s="2"/>
    </row>
    <row r="62" spans="1:20" ht="13" hidden="1">
      <c r="A62" s="3" t="s">
        <v>183</v>
      </c>
      <c r="B62" s="4" t="s">
        <v>228</v>
      </c>
      <c r="C62" s="4" t="s">
        <v>228</v>
      </c>
      <c r="D62" s="4" t="s">
        <v>7</v>
      </c>
      <c r="E62" s="4" t="s">
        <v>2151</v>
      </c>
      <c r="F62" s="4">
        <v>2020</v>
      </c>
      <c r="G62" s="4" t="s">
        <v>1549</v>
      </c>
      <c r="H62" s="5" t="s">
        <v>1550</v>
      </c>
      <c r="I62" s="4" t="s">
        <v>229</v>
      </c>
      <c r="J62" s="2"/>
      <c r="K62" s="2"/>
      <c r="L62" s="2"/>
      <c r="M62" s="2"/>
      <c r="N62" s="2"/>
      <c r="O62" s="2"/>
      <c r="P62" s="2"/>
      <c r="Q62" s="2"/>
      <c r="R62" s="2"/>
      <c r="S62" s="2"/>
      <c r="T62" s="2"/>
    </row>
    <row r="63" spans="1:20" ht="13">
      <c r="A63" s="3" t="s">
        <v>230</v>
      </c>
      <c r="B63" s="4" t="s">
        <v>231</v>
      </c>
      <c r="C63" s="4" t="s">
        <v>231</v>
      </c>
      <c r="D63" s="4" t="s">
        <v>7</v>
      </c>
      <c r="E63" s="4" t="s">
        <v>7</v>
      </c>
      <c r="F63" s="4">
        <v>2020</v>
      </c>
      <c r="G63" s="4" t="s">
        <v>1551</v>
      </c>
      <c r="H63" s="5" t="s">
        <v>1552</v>
      </c>
      <c r="I63" s="4" t="s">
        <v>233</v>
      </c>
      <c r="J63" s="2" t="s">
        <v>2152</v>
      </c>
      <c r="K63" s="2" t="s">
        <v>2153</v>
      </c>
      <c r="L63" s="2" t="s">
        <v>2096</v>
      </c>
      <c r="M63" s="2"/>
      <c r="N63" s="2" t="s">
        <v>2156</v>
      </c>
      <c r="O63" s="2" t="s">
        <v>2157</v>
      </c>
      <c r="P63" s="2"/>
      <c r="Q63" s="2"/>
      <c r="R63" s="2"/>
      <c r="S63" s="2"/>
      <c r="T63" s="2"/>
    </row>
    <row r="64" spans="1:20" ht="13" hidden="1">
      <c r="A64" s="3" t="s">
        <v>234</v>
      </c>
      <c r="B64" s="4" t="s">
        <v>235</v>
      </c>
      <c r="C64" s="4" t="s">
        <v>235</v>
      </c>
      <c r="D64" s="4" t="s">
        <v>16</v>
      </c>
      <c r="E64" s="4"/>
      <c r="F64" s="4">
        <v>2020</v>
      </c>
      <c r="G64" s="4" t="s">
        <v>1553</v>
      </c>
      <c r="H64" s="5" t="s">
        <v>1554</v>
      </c>
      <c r="I64" s="6"/>
      <c r="J64" s="2"/>
      <c r="K64" s="2"/>
      <c r="L64" s="2"/>
      <c r="M64" s="2"/>
      <c r="N64" s="2"/>
      <c r="O64" s="2"/>
      <c r="P64" s="2"/>
      <c r="Q64" s="2"/>
      <c r="R64" s="2"/>
      <c r="S64" s="2"/>
      <c r="T64" s="2"/>
    </row>
    <row r="65" spans="1:20" ht="18" customHeight="1">
      <c r="A65" s="3" t="s">
        <v>237</v>
      </c>
      <c r="B65" s="4" t="s">
        <v>238</v>
      </c>
      <c r="C65" s="4" t="s">
        <v>238</v>
      </c>
      <c r="D65" s="4" t="s">
        <v>7</v>
      </c>
      <c r="E65" s="4" t="s">
        <v>7</v>
      </c>
      <c r="F65" s="4">
        <v>2020</v>
      </c>
      <c r="G65" s="4" t="s">
        <v>1460</v>
      </c>
      <c r="H65" s="5" t="s">
        <v>1555</v>
      </c>
      <c r="I65" s="4" t="s">
        <v>240</v>
      </c>
      <c r="J65" s="2" t="s">
        <v>2159</v>
      </c>
      <c r="K65" s="2" t="s">
        <v>2160</v>
      </c>
      <c r="L65" s="2" t="s">
        <v>2094</v>
      </c>
      <c r="M65" s="2"/>
      <c r="N65" s="2" t="s">
        <v>2163</v>
      </c>
      <c r="O65" s="2" t="s">
        <v>2164</v>
      </c>
      <c r="P65" s="2"/>
      <c r="Q65" s="2"/>
      <c r="R65" s="2"/>
      <c r="S65" s="2"/>
      <c r="T65" s="2"/>
    </row>
    <row r="66" spans="1:20" ht="13" hidden="1">
      <c r="A66" s="3" t="s">
        <v>241</v>
      </c>
      <c r="B66" s="4" t="s">
        <v>242</v>
      </c>
      <c r="C66" s="4" t="s">
        <v>242</v>
      </c>
      <c r="D66" s="4" t="s">
        <v>16</v>
      </c>
      <c r="E66" s="4"/>
      <c r="F66" s="4">
        <v>2020</v>
      </c>
      <c r="G66" s="4" t="s">
        <v>1556</v>
      </c>
      <c r="H66" s="5" t="s">
        <v>1557</v>
      </c>
      <c r="I66" s="4" t="s">
        <v>244</v>
      </c>
      <c r="J66" s="2"/>
      <c r="K66" s="2"/>
      <c r="L66" s="2"/>
      <c r="M66" s="2"/>
      <c r="N66" s="2"/>
      <c r="O66" s="2"/>
      <c r="P66" s="2"/>
      <c r="Q66" s="2"/>
      <c r="R66" s="2"/>
      <c r="S66" s="2"/>
      <c r="T66" s="2"/>
    </row>
    <row r="67" spans="1:20" ht="13">
      <c r="A67" s="3" t="s">
        <v>245</v>
      </c>
      <c r="B67" s="4" t="s">
        <v>246</v>
      </c>
      <c r="C67" s="4" t="s">
        <v>246</v>
      </c>
      <c r="D67" s="4" t="s">
        <v>7</v>
      </c>
      <c r="E67" s="4" t="s">
        <v>7</v>
      </c>
      <c r="F67" s="4">
        <v>2020</v>
      </c>
      <c r="G67" s="4" t="s">
        <v>1460</v>
      </c>
      <c r="H67" s="5" t="s">
        <v>1558</v>
      </c>
      <c r="I67" s="4" t="s">
        <v>248</v>
      </c>
      <c r="J67" s="2" t="s">
        <v>2166</v>
      </c>
      <c r="K67" s="2" t="s">
        <v>2098</v>
      </c>
      <c r="L67" s="2" t="s">
        <v>2094</v>
      </c>
      <c r="M67" s="2"/>
      <c r="N67" s="2" t="s">
        <v>2169</v>
      </c>
      <c r="O67" s="2" t="s">
        <v>2170</v>
      </c>
      <c r="P67" s="2"/>
      <c r="Q67" s="2"/>
      <c r="R67" s="2"/>
      <c r="S67" s="2"/>
      <c r="T67" s="2"/>
    </row>
    <row r="68" spans="1:20" ht="13" hidden="1">
      <c r="A68" s="3" t="s">
        <v>249</v>
      </c>
      <c r="B68" s="4" t="s">
        <v>250</v>
      </c>
      <c r="C68" s="4" t="s">
        <v>250</v>
      </c>
      <c r="D68" s="4" t="s">
        <v>7</v>
      </c>
      <c r="E68" s="4" t="s">
        <v>16</v>
      </c>
      <c r="F68" s="4">
        <v>2020</v>
      </c>
      <c r="G68" s="4" t="s">
        <v>1559</v>
      </c>
      <c r="H68" s="5" t="s">
        <v>1560</v>
      </c>
      <c r="I68" s="4" t="s">
        <v>252</v>
      </c>
      <c r="J68" s="2"/>
      <c r="K68" s="2"/>
      <c r="L68" s="2"/>
      <c r="M68" s="2"/>
      <c r="N68" s="2"/>
      <c r="O68" s="2"/>
      <c r="P68" s="2"/>
      <c r="Q68" s="2"/>
      <c r="R68" s="2"/>
      <c r="S68" s="2"/>
      <c r="T68" s="2"/>
    </row>
    <row r="69" spans="1:20" ht="13">
      <c r="A69" s="3" t="s">
        <v>253</v>
      </c>
      <c r="B69" s="4" t="s">
        <v>254</v>
      </c>
      <c r="C69" s="4" t="s">
        <v>254</v>
      </c>
      <c r="D69" s="4" t="s">
        <v>7</v>
      </c>
      <c r="E69" s="4" t="s">
        <v>7</v>
      </c>
      <c r="F69" s="4">
        <v>2020</v>
      </c>
      <c r="G69" s="4" t="s">
        <v>1561</v>
      </c>
      <c r="H69" s="5" t="s">
        <v>1562</v>
      </c>
      <c r="I69" s="4" t="s">
        <v>256</v>
      </c>
      <c r="J69" s="2" t="s">
        <v>2172</v>
      </c>
      <c r="K69" s="2" t="s">
        <v>2160</v>
      </c>
      <c r="L69" s="2" t="s">
        <v>2173</v>
      </c>
      <c r="M69" s="2"/>
      <c r="N69" s="2" t="s">
        <v>2176</v>
      </c>
      <c r="O69" s="2" t="s">
        <v>2177</v>
      </c>
      <c r="P69" s="2"/>
      <c r="Q69" s="2"/>
      <c r="R69" s="2"/>
      <c r="S69" s="2"/>
      <c r="T69" s="2"/>
    </row>
    <row r="70" spans="1:20" ht="13" hidden="1">
      <c r="A70" s="3" t="s">
        <v>257</v>
      </c>
      <c r="B70" s="4" t="s">
        <v>258</v>
      </c>
      <c r="C70" s="4" t="s">
        <v>258</v>
      </c>
      <c r="D70" s="4" t="s">
        <v>7</v>
      </c>
      <c r="E70" s="4" t="s">
        <v>16</v>
      </c>
      <c r="F70" s="4">
        <v>2020</v>
      </c>
      <c r="G70" s="4" t="s">
        <v>1563</v>
      </c>
      <c r="H70" s="5" t="s">
        <v>1564</v>
      </c>
      <c r="I70" s="4" t="s">
        <v>260</v>
      </c>
      <c r="J70" s="2"/>
      <c r="K70" s="2"/>
      <c r="L70" s="2"/>
      <c r="M70" s="2"/>
      <c r="N70" s="2"/>
      <c r="O70" s="2"/>
      <c r="P70" s="2"/>
      <c r="Q70" s="2"/>
      <c r="R70" s="2"/>
      <c r="S70" s="2"/>
      <c r="T70" s="2"/>
    </row>
    <row r="71" spans="1:20" ht="13">
      <c r="A71" s="3" t="s">
        <v>261</v>
      </c>
      <c r="B71" s="4" t="s">
        <v>262</v>
      </c>
      <c r="C71" s="4" t="s">
        <v>262</v>
      </c>
      <c r="D71" s="4" t="s">
        <v>7</v>
      </c>
      <c r="E71" s="4" t="s">
        <v>7</v>
      </c>
      <c r="F71" s="4">
        <v>2020</v>
      </c>
      <c r="G71" s="4" t="s">
        <v>1460</v>
      </c>
      <c r="H71" s="5" t="s">
        <v>1565</v>
      </c>
      <c r="I71" s="4" t="s">
        <v>264</v>
      </c>
      <c r="J71" s="2" t="s">
        <v>2179</v>
      </c>
      <c r="K71" s="2" t="s">
        <v>2160</v>
      </c>
      <c r="L71" s="2" t="s">
        <v>2180</v>
      </c>
      <c r="M71" s="2"/>
      <c r="N71" s="2" t="s">
        <v>2183</v>
      </c>
      <c r="O71" s="2" t="s">
        <v>2184</v>
      </c>
      <c r="P71" s="2"/>
      <c r="Q71" s="2"/>
      <c r="R71" s="2"/>
      <c r="S71" s="2"/>
      <c r="T71" s="2"/>
    </row>
    <row r="72" spans="1:20" ht="13">
      <c r="A72" s="3" t="s">
        <v>265</v>
      </c>
      <c r="B72" s="4" t="s">
        <v>266</v>
      </c>
      <c r="C72" s="4" t="s">
        <v>266</v>
      </c>
      <c r="D72" s="4" t="s">
        <v>7</v>
      </c>
      <c r="E72" s="4" t="s">
        <v>7</v>
      </c>
      <c r="F72" s="4">
        <v>2020</v>
      </c>
      <c r="G72" s="4" t="s">
        <v>1566</v>
      </c>
      <c r="H72" s="5" t="s">
        <v>1567</v>
      </c>
      <c r="I72" s="4" t="s">
        <v>268</v>
      </c>
      <c r="J72" s="2" t="s">
        <v>2186</v>
      </c>
      <c r="K72" s="2" t="s">
        <v>2160</v>
      </c>
      <c r="L72" s="2" t="s">
        <v>2180</v>
      </c>
      <c r="M72" s="2"/>
      <c r="N72" s="2" t="s">
        <v>2189</v>
      </c>
      <c r="O72" s="2" t="s">
        <v>2190</v>
      </c>
      <c r="P72" s="2"/>
      <c r="Q72" s="2"/>
      <c r="R72" s="2"/>
      <c r="S72" s="2"/>
      <c r="T72" s="2"/>
    </row>
    <row r="73" spans="1:20" ht="13" hidden="1">
      <c r="A73" s="3" t="s">
        <v>269</v>
      </c>
      <c r="B73" s="4" t="s">
        <v>270</v>
      </c>
      <c r="C73" s="4" t="s">
        <v>270</v>
      </c>
      <c r="D73" s="4" t="s">
        <v>16</v>
      </c>
      <c r="E73" s="4"/>
      <c r="F73" s="4">
        <v>2020</v>
      </c>
      <c r="G73" s="4" t="s">
        <v>1460</v>
      </c>
      <c r="H73" s="5" t="s">
        <v>1568</v>
      </c>
      <c r="I73" s="4" t="s">
        <v>272</v>
      </c>
      <c r="J73" s="2"/>
      <c r="K73" s="2"/>
      <c r="L73" s="2"/>
      <c r="M73" s="2"/>
      <c r="N73" s="2"/>
      <c r="O73" s="2"/>
      <c r="P73" s="2"/>
      <c r="Q73" s="2"/>
      <c r="R73" s="2"/>
      <c r="S73" s="2"/>
      <c r="T73" s="2"/>
    </row>
    <row r="74" spans="1:20" ht="13" hidden="1">
      <c r="A74" s="21" t="s">
        <v>273</v>
      </c>
      <c r="B74" s="22" t="s">
        <v>274</v>
      </c>
      <c r="C74" s="22" t="s">
        <v>274</v>
      </c>
      <c r="D74" s="22" t="s">
        <v>7</v>
      </c>
      <c r="E74" s="22" t="s">
        <v>735</v>
      </c>
      <c r="F74" s="22">
        <v>2020</v>
      </c>
      <c r="G74" s="22" t="s">
        <v>1569</v>
      </c>
      <c r="H74" s="23" t="s">
        <v>1570</v>
      </c>
      <c r="I74" s="22" t="s">
        <v>276</v>
      </c>
      <c r="J74" s="24"/>
      <c r="K74" s="24" t="s">
        <v>2160</v>
      </c>
      <c r="L74" s="24" t="s">
        <v>2099</v>
      </c>
      <c r="M74" s="24"/>
      <c r="N74" s="24" t="s">
        <v>2194</v>
      </c>
      <c r="O74" s="24" t="s">
        <v>2195</v>
      </c>
      <c r="P74" s="24"/>
      <c r="Q74" s="24"/>
      <c r="R74" s="24"/>
      <c r="S74" s="24"/>
      <c r="T74" s="24"/>
    </row>
    <row r="75" spans="1:20" ht="13">
      <c r="A75" s="3" t="s">
        <v>277</v>
      </c>
      <c r="B75" s="4" t="s">
        <v>278</v>
      </c>
      <c r="C75" s="4" t="s">
        <v>278</v>
      </c>
      <c r="D75" s="4" t="s">
        <v>7</v>
      </c>
      <c r="E75" s="4" t="s">
        <v>7</v>
      </c>
      <c r="F75" s="4">
        <v>2020</v>
      </c>
      <c r="G75" s="4" t="s">
        <v>1571</v>
      </c>
      <c r="H75" s="5" t="s">
        <v>1572</v>
      </c>
      <c r="I75" s="4" t="s">
        <v>280</v>
      </c>
      <c r="J75" s="2" t="s">
        <v>2197</v>
      </c>
      <c r="K75" s="2" t="s">
        <v>2558</v>
      </c>
      <c r="L75" s="2" t="s">
        <v>2180</v>
      </c>
      <c r="M75" s="2"/>
      <c r="N75" s="2" t="s">
        <v>2199</v>
      </c>
      <c r="O75" s="2" t="s">
        <v>2200</v>
      </c>
      <c r="P75" s="2"/>
      <c r="Q75" s="2"/>
      <c r="R75" s="2"/>
      <c r="S75" s="2"/>
      <c r="T75" s="2"/>
    </row>
    <row r="76" spans="1:20" ht="13" hidden="1">
      <c r="A76" s="21" t="s">
        <v>281</v>
      </c>
      <c r="B76" s="22" t="s">
        <v>282</v>
      </c>
      <c r="C76" s="22" t="s">
        <v>282</v>
      </c>
      <c r="D76" s="22" t="s">
        <v>7</v>
      </c>
      <c r="E76" s="22" t="s">
        <v>735</v>
      </c>
      <c r="F76" s="22">
        <v>2020</v>
      </c>
      <c r="G76" s="22" t="s">
        <v>1573</v>
      </c>
      <c r="H76" s="23" t="s">
        <v>1574</v>
      </c>
      <c r="I76" s="22" t="s">
        <v>284</v>
      </c>
      <c r="J76" s="24" t="s">
        <v>2201</v>
      </c>
      <c r="K76" s="24" t="s">
        <v>2160</v>
      </c>
      <c r="L76" s="24" t="s">
        <v>2094</v>
      </c>
      <c r="M76" s="24"/>
      <c r="N76" s="24" t="s">
        <v>2203</v>
      </c>
      <c r="O76" s="24" t="s">
        <v>2120</v>
      </c>
      <c r="P76" s="24"/>
      <c r="Q76" s="24"/>
      <c r="R76" s="24"/>
      <c r="S76" s="24"/>
      <c r="T76" s="24"/>
    </row>
    <row r="77" spans="1:20" ht="13" hidden="1">
      <c r="A77" s="3" t="s">
        <v>285</v>
      </c>
      <c r="B77" s="4" t="s">
        <v>286</v>
      </c>
      <c r="C77" s="4" t="s">
        <v>286</v>
      </c>
      <c r="D77" s="4" t="s">
        <v>16</v>
      </c>
      <c r="E77" s="4"/>
      <c r="F77" s="4">
        <v>2020</v>
      </c>
      <c r="G77" s="4" t="s">
        <v>1575</v>
      </c>
      <c r="H77" s="5" t="s">
        <v>1576</v>
      </c>
      <c r="I77" s="4" t="s">
        <v>288</v>
      </c>
      <c r="J77" s="2"/>
      <c r="K77" s="2"/>
      <c r="L77" s="2"/>
      <c r="M77" s="2"/>
      <c r="N77" s="2"/>
      <c r="O77" s="2"/>
      <c r="P77" s="2"/>
      <c r="Q77" s="2"/>
      <c r="R77" s="2"/>
      <c r="S77" s="2"/>
      <c r="T77" s="2"/>
    </row>
    <row r="78" spans="1:20" ht="13">
      <c r="A78" s="3" t="s">
        <v>289</v>
      </c>
      <c r="B78" s="4" t="s">
        <v>290</v>
      </c>
      <c r="C78" s="4" t="s">
        <v>290</v>
      </c>
      <c r="D78" s="4" t="s">
        <v>7</v>
      </c>
      <c r="E78" s="4" t="s">
        <v>7</v>
      </c>
      <c r="F78" s="4">
        <v>2020</v>
      </c>
      <c r="G78" s="4" t="s">
        <v>1469</v>
      </c>
      <c r="H78" s="5" t="s">
        <v>1577</v>
      </c>
      <c r="I78" s="4" t="s">
        <v>292</v>
      </c>
      <c r="J78" s="2" t="s">
        <v>2205</v>
      </c>
      <c r="K78" s="2" t="s">
        <v>2160</v>
      </c>
      <c r="L78" s="2" t="s">
        <v>2099</v>
      </c>
      <c r="M78" s="2"/>
      <c r="N78" s="2" t="s">
        <v>2208</v>
      </c>
      <c r="O78" s="2" t="s">
        <v>2209</v>
      </c>
      <c r="P78" s="2"/>
      <c r="Q78" s="2"/>
      <c r="R78" s="2"/>
      <c r="S78" s="2"/>
      <c r="T78" s="2"/>
    </row>
    <row r="79" spans="1:20" ht="13" hidden="1">
      <c r="A79" s="3" t="s">
        <v>293</v>
      </c>
      <c r="B79" s="4" t="s">
        <v>294</v>
      </c>
      <c r="C79" s="4" t="s">
        <v>294</v>
      </c>
      <c r="D79" s="4" t="s">
        <v>7</v>
      </c>
      <c r="E79" s="4" t="s">
        <v>16</v>
      </c>
      <c r="F79" s="4">
        <v>2020</v>
      </c>
      <c r="G79" s="4" t="s">
        <v>1477</v>
      </c>
      <c r="H79" s="5" t="s">
        <v>1578</v>
      </c>
      <c r="I79" s="4" t="s">
        <v>296</v>
      </c>
      <c r="J79" s="2"/>
      <c r="K79" s="2"/>
      <c r="L79" s="2"/>
      <c r="M79" s="2"/>
      <c r="N79" s="2"/>
      <c r="O79" s="2"/>
      <c r="P79" s="2"/>
      <c r="Q79" s="2"/>
      <c r="R79" s="2"/>
      <c r="S79" s="2"/>
      <c r="T79" s="2"/>
    </row>
    <row r="80" spans="1:20" ht="13" hidden="1">
      <c r="A80" s="3" t="s">
        <v>297</v>
      </c>
      <c r="B80" s="4" t="s">
        <v>298</v>
      </c>
      <c r="C80" s="4" t="s">
        <v>298</v>
      </c>
      <c r="D80" s="4" t="s">
        <v>16</v>
      </c>
      <c r="E80" s="4"/>
      <c r="F80" s="4">
        <v>2020</v>
      </c>
      <c r="G80" s="4" t="s">
        <v>1579</v>
      </c>
      <c r="H80" s="5" t="s">
        <v>1580</v>
      </c>
      <c r="I80" s="4" t="s">
        <v>300</v>
      </c>
      <c r="J80" s="2"/>
      <c r="K80" s="2"/>
      <c r="L80" s="2"/>
      <c r="M80" s="2"/>
      <c r="N80" s="2"/>
      <c r="O80" s="2"/>
      <c r="P80" s="2"/>
      <c r="Q80" s="2"/>
      <c r="R80" s="2"/>
      <c r="S80" s="2"/>
      <c r="T80" s="2"/>
    </row>
    <row r="81" spans="1:20" ht="13" hidden="1">
      <c r="A81" s="3" t="s">
        <v>301</v>
      </c>
      <c r="B81" s="4" t="s">
        <v>302</v>
      </c>
      <c r="C81" s="4" t="s">
        <v>302</v>
      </c>
      <c r="D81" s="4" t="s">
        <v>16</v>
      </c>
      <c r="E81" s="4"/>
      <c r="F81" s="4">
        <v>2020</v>
      </c>
      <c r="G81" s="4" t="s">
        <v>1581</v>
      </c>
      <c r="H81" s="5" t="s">
        <v>1582</v>
      </c>
      <c r="I81" s="4" t="s">
        <v>304</v>
      </c>
      <c r="J81" s="2"/>
      <c r="K81" s="2"/>
      <c r="L81" s="2"/>
      <c r="M81" s="2"/>
      <c r="N81" s="2"/>
      <c r="O81" s="2"/>
      <c r="P81" s="2"/>
      <c r="Q81" s="2"/>
      <c r="R81" s="2"/>
      <c r="S81" s="2"/>
      <c r="T81" s="2"/>
    </row>
    <row r="82" spans="1:20" ht="13">
      <c r="A82" s="3" t="s">
        <v>305</v>
      </c>
      <c r="B82" s="4" t="s">
        <v>306</v>
      </c>
      <c r="C82" s="4" t="s">
        <v>306</v>
      </c>
      <c r="D82" s="4" t="s">
        <v>7</v>
      </c>
      <c r="E82" s="4" t="s">
        <v>7</v>
      </c>
      <c r="F82" s="4">
        <v>2020</v>
      </c>
      <c r="G82" s="4" t="s">
        <v>1583</v>
      </c>
      <c r="H82" s="5" t="s">
        <v>1584</v>
      </c>
      <c r="I82" s="4" t="s">
        <v>308</v>
      </c>
      <c r="J82" s="2" t="s">
        <v>2211</v>
      </c>
      <c r="K82" s="2" t="s">
        <v>2160</v>
      </c>
      <c r="L82" s="2" t="s">
        <v>2099</v>
      </c>
      <c r="M82" s="2"/>
      <c r="N82" s="2" t="s">
        <v>2214</v>
      </c>
      <c r="O82" s="2" t="s">
        <v>2120</v>
      </c>
      <c r="P82" s="2"/>
      <c r="Q82" s="2"/>
      <c r="R82" s="2"/>
      <c r="S82" s="2"/>
      <c r="T82" s="2"/>
    </row>
    <row r="83" spans="1:20" ht="13" hidden="1">
      <c r="A83" s="3" t="s">
        <v>206</v>
      </c>
      <c r="B83" s="4" t="s">
        <v>309</v>
      </c>
      <c r="C83" s="4" t="s">
        <v>309</v>
      </c>
      <c r="D83" s="4" t="s">
        <v>16</v>
      </c>
      <c r="E83" s="4"/>
      <c r="F83" s="4">
        <v>2020</v>
      </c>
      <c r="G83" s="4" t="s">
        <v>1583</v>
      </c>
      <c r="H83" s="5" t="s">
        <v>1585</v>
      </c>
      <c r="I83" s="4" t="s">
        <v>311</v>
      </c>
      <c r="J83" s="2"/>
      <c r="K83" s="2"/>
      <c r="L83" s="2"/>
      <c r="M83" s="2"/>
      <c r="N83" s="2"/>
      <c r="O83" s="2"/>
      <c r="P83" s="2"/>
      <c r="Q83" s="2"/>
      <c r="R83" s="2"/>
      <c r="S83" s="2"/>
      <c r="T83" s="2"/>
    </row>
    <row r="84" spans="1:20" ht="13">
      <c r="A84" s="3" t="s">
        <v>315</v>
      </c>
      <c r="B84" s="4" t="s">
        <v>316</v>
      </c>
      <c r="C84" s="4" t="s">
        <v>316</v>
      </c>
      <c r="D84" s="4" t="s">
        <v>7</v>
      </c>
      <c r="E84" s="4" t="s">
        <v>7</v>
      </c>
      <c r="F84" s="4">
        <v>2020</v>
      </c>
      <c r="G84" s="4" t="s">
        <v>1496</v>
      </c>
      <c r="H84" s="5" t="s">
        <v>1588</v>
      </c>
      <c r="I84" s="4" t="s">
        <v>318</v>
      </c>
      <c r="J84" s="2" t="s">
        <v>2216</v>
      </c>
      <c r="K84" s="2" t="s">
        <v>2160</v>
      </c>
      <c r="L84" s="2" t="s">
        <v>2217</v>
      </c>
      <c r="M84" s="2"/>
      <c r="N84" s="2" t="s">
        <v>2220</v>
      </c>
      <c r="O84" s="2" t="s">
        <v>2120</v>
      </c>
      <c r="P84" s="2"/>
      <c r="Q84" s="2"/>
      <c r="R84" s="2"/>
      <c r="S84" s="2"/>
      <c r="T84" s="2"/>
    </row>
    <row r="85" spans="1:20" ht="13" hidden="1">
      <c r="A85" s="3" t="s">
        <v>319</v>
      </c>
      <c r="B85" s="4" t="s">
        <v>320</v>
      </c>
      <c r="C85" s="4" t="s">
        <v>320</v>
      </c>
      <c r="D85" s="4" t="s">
        <v>16</v>
      </c>
      <c r="E85" s="4"/>
      <c r="F85" s="4">
        <v>2020</v>
      </c>
      <c r="G85" s="4" t="s">
        <v>1496</v>
      </c>
      <c r="H85" s="5" t="s">
        <v>1589</v>
      </c>
      <c r="I85" s="4" t="s">
        <v>322</v>
      </c>
      <c r="J85" s="2"/>
      <c r="K85" s="2"/>
      <c r="L85" s="2"/>
      <c r="M85" s="2"/>
      <c r="N85" s="2"/>
      <c r="O85" s="2"/>
      <c r="P85" s="2"/>
      <c r="Q85" s="2"/>
      <c r="R85" s="2"/>
      <c r="S85" s="2"/>
      <c r="T85" s="2"/>
    </row>
    <row r="86" spans="1:20" ht="13" hidden="1">
      <c r="A86" s="21" t="s">
        <v>323</v>
      </c>
      <c r="B86" s="22" t="s">
        <v>324</v>
      </c>
      <c r="C86" s="22" t="s">
        <v>324</v>
      </c>
      <c r="D86" s="22" t="s">
        <v>7</v>
      </c>
      <c r="E86" s="22" t="s">
        <v>735</v>
      </c>
      <c r="F86" s="22">
        <v>2020</v>
      </c>
      <c r="G86" s="22" t="s">
        <v>1590</v>
      </c>
      <c r="H86" s="23" t="s">
        <v>1591</v>
      </c>
      <c r="I86" s="22" t="s">
        <v>326</v>
      </c>
      <c r="J86" s="24"/>
      <c r="K86" s="24"/>
      <c r="L86" s="24"/>
      <c r="M86" s="24"/>
      <c r="N86" s="24"/>
      <c r="O86" s="24"/>
      <c r="P86" s="24"/>
      <c r="Q86" s="24"/>
      <c r="R86" s="24"/>
      <c r="S86" s="24"/>
      <c r="T86" s="24"/>
    </row>
    <row r="87" spans="1:20" ht="13" hidden="1">
      <c r="A87" s="25" t="s">
        <v>257</v>
      </c>
      <c r="B87" s="26" t="s">
        <v>327</v>
      </c>
      <c r="C87" s="26" t="s">
        <v>327</v>
      </c>
      <c r="D87" s="26" t="s">
        <v>7</v>
      </c>
      <c r="E87" s="26" t="s">
        <v>2221</v>
      </c>
      <c r="F87" s="26">
        <v>2020</v>
      </c>
      <c r="G87" s="26" t="s">
        <v>1494</v>
      </c>
      <c r="H87" s="27" t="s">
        <v>1592</v>
      </c>
      <c r="I87" s="28"/>
      <c r="J87" s="29"/>
      <c r="K87" s="29"/>
      <c r="L87" s="29"/>
      <c r="M87" s="29"/>
      <c r="N87" s="29"/>
      <c r="O87" s="29"/>
      <c r="P87" s="29"/>
      <c r="Q87" s="29"/>
      <c r="R87" s="29"/>
      <c r="S87" s="29"/>
      <c r="T87" s="29"/>
    </row>
    <row r="88" spans="1:20" ht="13" hidden="1">
      <c r="A88" s="3" t="s">
        <v>328</v>
      </c>
      <c r="B88" s="4" t="s">
        <v>329</v>
      </c>
      <c r="C88" s="4" t="s">
        <v>329</v>
      </c>
      <c r="D88" s="4" t="s">
        <v>16</v>
      </c>
      <c r="E88" s="4"/>
      <c r="F88" s="4">
        <v>2020</v>
      </c>
      <c r="G88" s="4" t="s">
        <v>1460</v>
      </c>
      <c r="H88" s="5" t="s">
        <v>1593</v>
      </c>
      <c r="I88" s="4" t="s">
        <v>331</v>
      </c>
      <c r="J88" s="2"/>
      <c r="K88" s="2"/>
      <c r="L88" s="2"/>
      <c r="M88" s="2"/>
      <c r="N88" s="2"/>
      <c r="O88" s="2"/>
      <c r="P88" s="2"/>
      <c r="Q88" s="2"/>
      <c r="R88" s="2"/>
      <c r="S88" s="2"/>
      <c r="T88" s="2"/>
    </row>
    <row r="89" spans="1:20" ht="13" hidden="1">
      <c r="A89" s="21" t="s">
        <v>332</v>
      </c>
      <c r="B89" s="22" t="s">
        <v>333</v>
      </c>
      <c r="C89" s="22" t="s">
        <v>333</v>
      </c>
      <c r="D89" s="22" t="s">
        <v>7</v>
      </c>
      <c r="E89" s="22" t="s">
        <v>16</v>
      </c>
      <c r="F89" s="22">
        <v>2020</v>
      </c>
      <c r="G89" s="22" t="s">
        <v>1488</v>
      </c>
      <c r="H89" s="23" t="s">
        <v>1594</v>
      </c>
      <c r="I89" s="22" t="s">
        <v>335</v>
      </c>
      <c r="J89" s="24"/>
      <c r="K89" s="24"/>
      <c r="L89" s="24"/>
      <c r="M89" s="24"/>
      <c r="N89" s="24"/>
      <c r="O89" s="24"/>
      <c r="P89" s="24"/>
      <c r="Q89" s="24"/>
      <c r="R89" s="24"/>
      <c r="S89" s="24"/>
      <c r="T89" s="24"/>
    </row>
    <row r="90" spans="1:20" ht="13" hidden="1">
      <c r="A90" s="3" t="s">
        <v>336</v>
      </c>
      <c r="B90" s="4" t="s">
        <v>337</v>
      </c>
      <c r="C90" s="4" t="s">
        <v>337</v>
      </c>
      <c r="D90" s="4" t="s">
        <v>16</v>
      </c>
      <c r="E90" s="4"/>
      <c r="F90" s="4">
        <v>2020</v>
      </c>
      <c r="G90" s="4" t="s">
        <v>1595</v>
      </c>
      <c r="H90" s="5" t="s">
        <v>1596</v>
      </c>
      <c r="I90" s="4" t="s">
        <v>339</v>
      </c>
      <c r="J90" s="2"/>
      <c r="K90" s="2"/>
      <c r="L90" s="2"/>
      <c r="M90" s="2"/>
      <c r="N90" s="2"/>
      <c r="O90" s="2"/>
      <c r="P90" s="2"/>
      <c r="Q90" s="2"/>
      <c r="R90" s="2"/>
      <c r="S90" s="2"/>
      <c r="T90" s="2"/>
    </row>
    <row r="91" spans="1:20" ht="13">
      <c r="A91" s="3" t="s">
        <v>340</v>
      </c>
      <c r="B91" s="4" t="s">
        <v>341</v>
      </c>
      <c r="C91" s="4" t="s">
        <v>341</v>
      </c>
      <c r="D91" s="4" t="s">
        <v>7</v>
      </c>
      <c r="E91" s="4" t="s">
        <v>7</v>
      </c>
      <c r="F91" s="4">
        <v>2020</v>
      </c>
      <c r="G91" s="4" t="s">
        <v>1477</v>
      </c>
      <c r="H91" s="5" t="s">
        <v>1597</v>
      </c>
      <c r="I91" s="4" t="s">
        <v>343</v>
      </c>
      <c r="J91" s="2" t="s">
        <v>2222</v>
      </c>
      <c r="K91" s="2" t="s">
        <v>2559</v>
      </c>
      <c r="L91" s="2" t="s">
        <v>2223</v>
      </c>
      <c r="M91" s="2"/>
      <c r="N91" s="2" t="s">
        <v>2226</v>
      </c>
      <c r="O91" s="2" t="s">
        <v>2227</v>
      </c>
      <c r="P91" s="2"/>
      <c r="Q91" s="2"/>
      <c r="R91" s="2"/>
      <c r="S91" s="2"/>
      <c r="T91" s="2"/>
    </row>
    <row r="92" spans="1:20" ht="13" hidden="1">
      <c r="A92" s="3" t="s">
        <v>344</v>
      </c>
      <c r="B92" s="4" t="s">
        <v>345</v>
      </c>
      <c r="C92" s="4" t="s">
        <v>345</v>
      </c>
      <c r="D92" s="4" t="s">
        <v>16</v>
      </c>
      <c r="E92" s="4"/>
      <c r="F92" s="4">
        <v>2020</v>
      </c>
      <c r="G92" s="4" t="s">
        <v>1445</v>
      </c>
      <c r="H92" s="5" t="s">
        <v>1598</v>
      </c>
      <c r="I92" s="4" t="s">
        <v>347</v>
      </c>
      <c r="J92" s="2"/>
      <c r="K92" s="2"/>
      <c r="L92" s="2"/>
      <c r="M92" s="2"/>
      <c r="N92" s="2"/>
      <c r="O92" s="2"/>
      <c r="P92" s="2"/>
      <c r="Q92" s="2"/>
      <c r="R92" s="2"/>
      <c r="S92" s="2"/>
      <c r="T92" s="2"/>
    </row>
    <row r="93" spans="1:20" ht="13">
      <c r="A93" s="7" t="s">
        <v>109</v>
      </c>
      <c r="B93" s="8" t="s">
        <v>348</v>
      </c>
      <c r="C93" s="8" t="s">
        <v>348</v>
      </c>
      <c r="D93" s="8" t="s">
        <v>7</v>
      </c>
      <c r="E93" s="8" t="s">
        <v>2229</v>
      </c>
      <c r="F93" s="8">
        <v>2020</v>
      </c>
      <c r="G93" s="8" t="s">
        <v>1460</v>
      </c>
      <c r="H93" s="9" t="s">
        <v>1599</v>
      </c>
      <c r="I93" s="8" t="s">
        <v>350</v>
      </c>
      <c r="J93" s="11" t="s">
        <v>2230</v>
      </c>
      <c r="K93" s="11" t="s">
        <v>2231</v>
      </c>
      <c r="L93" s="11" t="s">
        <v>2094</v>
      </c>
      <c r="M93" s="11"/>
      <c r="N93" s="11" t="s">
        <v>2233</v>
      </c>
      <c r="O93" s="11" t="s">
        <v>2234</v>
      </c>
      <c r="P93" s="11"/>
      <c r="Q93" s="11"/>
      <c r="R93" s="11"/>
      <c r="S93" s="11"/>
      <c r="T93" s="11"/>
    </row>
    <row r="94" spans="1:20" ht="13">
      <c r="A94" s="3" t="s">
        <v>351</v>
      </c>
      <c r="B94" s="4" t="s">
        <v>352</v>
      </c>
      <c r="C94" s="4" t="s">
        <v>352</v>
      </c>
      <c r="D94" s="4" t="s">
        <v>7</v>
      </c>
      <c r="E94" s="4" t="s">
        <v>7</v>
      </c>
      <c r="F94" s="4">
        <v>2020</v>
      </c>
      <c r="G94" s="4" t="s">
        <v>1600</v>
      </c>
      <c r="H94" s="5" t="s">
        <v>1601</v>
      </c>
      <c r="I94" s="4" t="s">
        <v>354</v>
      </c>
      <c r="J94" s="2" t="s">
        <v>2235</v>
      </c>
      <c r="K94" s="2" t="s">
        <v>2160</v>
      </c>
      <c r="L94" s="2" t="s">
        <v>2236</v>
      </c>
      <c r="M94" s="2"/>
      <c r="N94" s="2" t="s">
        <v>2239</v>
      </c>
      <c r="O94" s="2" t="s">
        <v>2240</v>
      </c>
      <c r="P94" s="2"/>
      <c r="Q94" s="2"/>
      <c r="R94" s="2"/>
      <c r="S94" s="2"/>
      <c r="T94" s="2"/>
    </row>
    <row r="95" spans="1:20" ht="13" hidden="1">
      <c r="A95" s="3" t="s">
        <v>355</v>
      </c>
      <c r="B95" s="4" t="s">
        <v>356</v>
      </c>
      <c r="C95" s="4" t="s">
        <v>356</v>
      </c>
      <c r="D95" s="4" t="s">
        <v>16</v>
      </c>
      <c r="E95" s="4"/>
      <c r="F95" s="4">
        <v>2020</v>
      </c>
      <c r="G95" s="4" t="s">
        <v>1454</v>
      </c>
      <c r="H95" s="5" t="s">
        <v>1602</v>
      </c>
      <c r="I95" s="4" t="s">
        <v>358</v>
      </c>
      <c r="J95" s="2"/>
      <c r="K95" s="2"/>
      <c r="L95" s="2"/>
      <c r="M95" s="2"/>
      <c r="N95" s="2"/>
      <c r="O95" s="2"/>
      <c r="P95" s="2"/>
      <c r="Q95" s="2"/>
      <c r="R95" s="2"/>
      <c r="S95" s="2"/>
      <c r="T95" s="2"/>
    </row>
    <row r="96" spans="1:20" ht="13" hidden="1">
      <c r="A96" s="3" t="s">
        <v>359</v>
      </c>
      <c r="B96" s="30" t="s">
        <v>360</v>
      </c>
      <c r="C96" s="4" t="s">
        <v>360</v>
      </c>
      <c r="D96" s="4" t="s">
        <v>7</v>
      </c>
      <c r="E96" s="4" t="s">
        <v>2242</v>
      </c>
      <c r="F96" s="4">
        <v>2020</v>
      </c>
      <c r="G96" s="4" t="s">
        <v>1603</v>
      </c>
      <c r="H96" s="5" t="s">
        <v>1604</v>
      </c>
      <c r="I96" s="4" t="s">
        <v>362</v>
      </c>
      <c r="J96" s="2"/>
      <c r="K96" s="2"/>
      <c r="L96" s="2"/>
      <c r="M96" s="2"/>
      <c r="N96" s="2"/>
      <c r="O96" s="2"/>
      <c r="P96" s="2"/>
      <c r="Q96" s="2"/>
      <c r="R96" s="2"/>
      <c r="S96" s="2"/>
      <c r="T96" s="2"/>
    </row>
    <row r="97" spans="1:20" ht="13" hidden="1">
      <c r="A97" s="3" t="s">
        <v>363</v>
      </c>
      <c r="B97" s="4" t="s">
        <v>364</v>
      </c>
      <c r="C97" s="4" t="s">
        <v>364</v>
      </c>
      <c r="D97" s="4" t="s">
        <v>16</v>
      </c>
      <c r="E97" s="4"/>
      <c r="F97" s="4">
        <v>2020</v>
      </c>
      <c r="G97" s="4" t="s">
        <v>1460</v>
      </c>
      <c r="H97" s="5" t="s">
        <v>1605</v>
      </c>
      <c r="I97" s="4" t="s">
        <v>366</v>
      </c>
      <c r="J97" s="2"/>
      <c r="K97" s="2"/>
      <c r="L97" s="2"/>
      <c r="M97" s="2"/>
      <c r="N97" s="2"/>
      <c r="O97" s="2"/>
      <c r="P97" s="2"/>
      <c r="Q97" s="2"/>
      <c r="R97" s="2"/>
      <c r="S97" s="2"/>
      <c r="T97" s="2"/>
    </row>
    <row r="98" spans="1:20" ht="13" hidden="1">
      <c r="A98" s="3" t="s">
        <v>367</v>
      </c>
      <c r="B98" s="4" t="s">
        <v>368</v>
      </c>
      <c r="C98" s="4" t="s">
        <v>368</v>
      </c>
      <c r="D98" s="4" t="s">
        <v>16</v>
      </c>
      <c r="E98" s="4"/>
      <c r="F98" s="4">
        <v>2020</v>
      </c>
      <c r="G98" s="4" t="s">
        <v>1606</v>
      </c>
      <c r="H98" s="5" t="s">
        <v>1607</v>
      </c>
      <c r="I98" s="4" t="s">
        <v>370</v>
      </c>
      <c r="J98" s="2"/>
      <c r="K98" s="2"/>
      <c r="L98" s="2"/>
      <c r="M98" s="2"/>
      <c r="N98" s="2"/>
      <c r="O98" s="2"/>
      <c r="P98" s="2"/>
      <c r="Q98" s="2"/>
      <c r="R98" s="2"/>
      <c r="S98" s="2"/>
      <c r="T98" s="2"/>
    </row>
    <row r="99" spans="1:20" ht="13" hidden="1">
      <c r="A99" s="3" t="s">
        <v>371</v>
      </c>
      <c r="B99" s="4" t="s">
        <v>372</v>
      </c>
      <c r="C99" s="4" t="s">
        <v>372</v>
      </c>
      <c r="D99" s="4" t="s">
        <v>7</v>
      </c>
      <c r="E99" s="4" t="s">
        <v>2243</v>
      </c>
      <c r="F99" s="4">
        <v>2020</v>
      </c>
      <c r="G99" s="4" t="s">
        <v>1488</v>
      </c>
      <c r="H99" s="5" t="s">
        <v>1608</v>
      </c>
      <c r="I99" s="4" t="s">
        <v>374</v>
      </c>
      <c r="J99" s="2"/>
      <c r="K99" s="2"/>
      <c r="L99" s="2"/>
      <c r="M99" s="2"/>
      <c r="N99" s="2"/>
      <c r="O99" s="2"/>
      <c r="P99" s="2"/>
      <c r="Q99" s="2"/>
      <c r="R99" s="2"/>
      <c r="S99" s="2"/>
      <c r="T99" s="2"/>
    </row>
    <row r="100" spans="1:20" ht="13" hidden="1">
      <c r="A100" s="3" t="s">
        <v>375</v>
      </c>
      <c r="B100" s="4" t="s">
        <v>376</v>
      </c>
      <c r="C100" s="4" t="s">
        <v>376</v>
      </c>
      <c r="D100" s="4" t="s">
        <v>7</v>
      </c>
      <c r="E100" s="4" t="s">
        <v>2243</v>
      </c>
      <c r="F100" s="4">
        <v>2020</v>
      </c>
      <c r="G100" s="4" t="s">
        <v>1488</v>
      </c>
      <c r="H100" s="5" t="s">
        <v>1609</v>
      </c>
      <c r="I100" s="4" t="s">
        <v>378</v>
      </c>
      <c r="J100" s="2"/>
      <c r="K100" s="2"/>
      <c r="L100" s="2"/>
      <c r="M100" s="2"/>
      <c r="N100" s="2"/>
      <c r="O100" s="2"/>
      <c r="P100" s="2"/>
      <c r="Q100" s="2"/>
      <c r="R100" s="2"/>
      <c r="S100" s="2"/>
      <c r="T100" s="2"/>
    </row>
    <row r="101" spans="1:20" ht="13">
      <c r="A101" s="3" t="s">
        <v>379</v>
      </c>
      <c r="B101" s="4" t="s">
        <v>380</v>
      </c>
      <c r="C101" s="4" t="s">
        <v>380</v>
      </c>
      <c r="D101" s="4" t="s">
        <v>7</v>
      </c>
      <c r="E101" s="4" t="s">
        <v>7</v>
      </c>
      <c r="F101" s="4">
        <v>2020</v>
      </c>
      <c r="G101" s="4" t="s">
        <v>1488</v>
      </c>
      <c r="H101" s="5" t="s">
        <v>1610</v>
      </c>
      <c r="I101" s="4" t="s">
        <v>382</v>
      </c>
      <c r="J101" s="2" t="s">
        <v>2244</v>
      </c>
      <c r="K101" s="2" t="s">
        <v>2153</v>
      </c>
      <c r="L101" s="2" t="s">
        <v>2096</v>
      </c>
      <c r="M101" s="2"/>
      <c r="N101" s="2" t="s">
        <v>2247</v>
      </c>
      <c r="O101" s="2" t="s">
        <v>2248</v>
      </c>
      <c r="P101" s="2"/>
      <c r="Q101" s="2"/>
      <c r="R101" s="2"/>
      <c r="S101" s="2"/>
      <c r="T101" s="2"/>
    </row>
    <row r="102" spans="1:20" ht="13">
      <c r="A102" s="3" t="s">
        <v>383</v>
      </c>
      <c r="B102" s="4" t="s">
        <v>384</v>
      </c>
      <c r="C102" s="4" t="s">
        <v>384</v>
      </c>
      <c r="D102" s="4" t="s">
        <v>7</v>
      </c>
      <c r="E102" s="4" t="s">
        <v>2249</v>
      </c>
      <c r="F102" s="4">
        <v>2020</v>
      </c>
      <c r="G102" s="4" t="s">
        <v>1488</v>
      </c>
      <c r="H102" s="5" t="s">
        <v>1611</v>
      </c>
      <c r="I102" s="4" t="s">
        <v>386</v>
      </c>
      <c r="J102" s="2" t="s">
        <v>2250</v>
      </c>
      <c r="K102" s="2" t="s">
        <v>2160</v>
      </c>
      <c r="L102" s="2" t="s">
        <v>2094</v>
      </c>
      <c r="M102" s="2"/>
      <c r="N102" s="2" t="s">
        <v>2251</v>
      </c>
      <c r="O102" s="2" t="s">
        <v>2120</v>
      </c>
      <c r="P102" s="2"/>
      <c r="Q102" s="2"/>
      <c r="R102" s="2"/>
      <c r="S102" s="2"/>
      <c r="T102" s="2"/>
    </row>
    <row r="103" spans="1:20" ht="13" hidden="1">
      <c r="A103" s="3" t="s">
        <v>387</v>
      </c>
      <c r="B103" s="4" t="s">
        <v>388</v>
      </c>
      <c r="C103" s="4" t="s">
        <v>388</v>
      </c>
      <c r="D103" s="4" t="s">
        <v>7</v>
      </c>
      <c r="E103" s="4" t="s">
        <v>2252</v>
      </c>
      <c r="F103" s="4">
        <v>2020</v>
      </c>
      <c r="G103" s="4" t="s">
        <v>1488</v>
      </c>
      <c r="H103" s="5" t="s">
        <v>1612</v>
      </c>
      <c r="I103" s="4" t="s">
        <v>390</v>
      </c>
      <c r="J103" s="2"/>
      <c r="K103" s="2"/>
      <c r="L103" s="2"/>
      <c r="M103" s="2"/>
      <c r="N103" s="2"/>
      <c r="O103" s="2"/>
      <c r="P103" s="2"/>
      <c r="Q103" s="2"/>
      <c r="R103" s="2"/>
      <c r="S103" s="2"/>
      <c r="T103" s="2"/>
    </row>
    <row r="104" spans="1:20" ht="13" hidden="1">
      <c r="A104" s="3" t="s">
        <v>391</v>
      </c>
      <c r="B104" s="4" t="s">
        <v>392</v>
      </c>
      <c r="C104" s="4" t="s">
        <v>392</v>
      </c>
      <c r="D104" s="4" t="s">
        <v>16</v>
      </c>
      <c r="E104" s="4"/>
      <c r="F104" s="4">
        <v>2020</v>
      </c>
      <c r="G104" s="4" t="s">
        <v>1488</v>
      </c>
      <c r="H104" s="5" t="s">
        <v>1613</v>
      </c>
      <c r="I104" s="4" t="s">
        <v>394</v>
      </c>
      <c r="J104" s="2"/>
      <c r="K104" s="2"/>
      <c r="L104" s="2"/>
      <c r="M104" s="2"/>
      <c r="N104" s="2"/>
      <c r="O104" s="2"/>
      <c r="P104" s="2"/>
      <c r="Q104" s="2"/>
      <c r="R104" s="2"/>
      <c r="S104" s="2"/>
      <c r="T104" s="2"/>
    </row>
    <row r="105" spans="1:20" ht="13">
      <c r="A105" s="3" t="s">
        <v>395</v>
      </c>
      <c r="B105" s="4" t="s">
        <v>396</v>
      </c>
      <c r="C105" s="4" t="s">
        <v>396</v>
      </c>
      <c r="D105" s="4" t="s">
        <v>7</v>
      </c>
      <c r="E105" s="4" t="s">
        <v>7</v>
      </c>
      <c r="F105" s="4">
        <v>2020</v>
      </c>
      <c r="G105" s="4" t="s">
        <v>1488</v>
      </c>
      <c r="H105" s="5" t="s">
        <v>1614</v>
      </c>
      <c r="I105" s="4" t="s">
        <v>398</v>
      </c>
      <c r="J105" s="2" t="s">
        <v>2253</v>
      </c>
      <c r="K105" s="2" t="s">
        <v>2160</v>
      </c>
      <c r="L105" s="2" t="s">
        <v>2217</v>
      </c>
      <c r="M105" s="2"/>
      <c r="N105" s="2" t="s">
        <v>2256</v>
      </c>
      <c r="O105" s="2" t="s">
        <v>2120</v>
      </c>
      <c r="P105" s="2"/>
      <c r="Q105" s="2"/>
      <c r="R105" s="2"/>
      <c r="S105" s="2"/>
      <c r="T105" s="2"/>
    </row>
    <row r="106" spans="1:20" ht="13" hidden="1">
      <c r="A106" s="3" t="s">
        <v>399</v>
      </c>
      <c r="B106" s="4" t="s">
        <v>400</v>
      </c>
      <c r="C106" s="4" t="s">
        <v>400</v>
      </c>
      <c r="D106" s="4" t="s">
        <v>7</v>
      </c>
      <c r="E106" s="4" t="s">
        <v>2257</v>
      </c>
      <c r="F106" s="4">
        <v>2020</v>
      </c>
      <c r="G106" s="4" t="s">
        <v>1615</v>
      </c>
      <c r="H106" s="5" t="s">
        <v>1616</v>
      </c>
      <c r="I106" s="4" t="s">
        <v>402</v>
      </c>
      <c r="J106" s="2"/>
      <c r="K106" s="2"/>
      <c r="L106" s="2"/>
      <c r="M106" s="2"/>
      <c r="N106" s="2"/>
      <c r="O106" s="2"/>
      <c r="P106" s="2"/>
      <c r="Q106" s="2"/>
      <c r="R106" s="2"/>
      <c r="S106" s="2"/>
      <c r="T106" s="2"/>
    </row>
    <row r="107" spans="1:20" ht="13" hidden="1">
      <c r="A107" s="3" t="s">
        <v>403</v>
      </c>
      <c r="B107" s="4" t="s">
        <v>404</v>
      </c>
      <c r="C107" s="4" t="s">
        <v>404</v>
      </c>
      <c r="D107" s="4" t="s">
        <v>7</v>
      </c>
      <c r="E107" s="4" t="s">
        <v>2258</v>
      </c>
      <c r="F107" s="4">
        <v>2020</v>
      </c>
      <c r="G107" s="4" t="s">
        <v>1617</v>
      </c>
      <c r="H107" s="5" t="s">
        <v>1618</v>
      </c>
      <c r="I107" s="4" t="s">
        <v>406</v>
      </c>
      <c r="J107" s="2"/>
      <c r="K107" s="2"/>
      <c r="L107" s="2"/>
      <c r="M107" s="2"/>
      <c r="N107" s="2"/>
      <c r="O107" s="2"/>
      <c r="P107" s="2"/>
      <c r="Q107" s="2"/>
      <c r="R107" s="2"/>
      <c r="S107" s="2"/>
      <c r="T107" s="2"/>
    </row>
    <row r="108" spans="1:20" ht="13" hidden="1">
      <c r="A108" s="3" t="s">
        <v>407</v>
      </c>
      <c r="B108" s="4" t="s">
        <v>408</v>
      </c>
      <c r="C108" s="4" t="s">
        <v>408</v>
      </c>
      <c r="D108" s="4" t="s">
        <v>16</v>
      </c>
      <c r="E108" s="4"/>
      <c r="F108" s="4">
        <v>2020</v>
      </c>
      <c r="G108" s="4" t="s">
        <v>1619</v>
      </c>
      <c r="H108" s="5" t="s">
        <v>1620</v>
      </c>
      <c r="I108" s="4" t="s">
        <v>410</v>
      </c>
      <c r="J108" s="2"/>
      <c r="K108" s="2"/>
      <c r="L108" s="2"/>
      <c r="M108" s="2"/>
      <c r="N108" s="2"/>
      <c r="O108" s="2"/>
      <c r="P108" s="2"/>
      <c r="Q108" s="2"/>
      <c r="R108" s="2"/>
      <c r="S108" s="2"/>
      <c r="T108" s="2"/>
    </row>
    <row r="109" spans="1:20" ht="13" hidden="1">
      <c r="A109" s="3" t="s">
        <v>411</v>
      </c>
      <c r="B109" s="4" t="s">
        <v>412</v>
      </c>
      <c r="C109" s="4" t="s">
        <v>412</v>
      </c>
      <c r="D109" s="4" t="s">
        <v>16</v>
      </c>
      <c r="E109" s="4"/>
      <c r="F109" s="4">
        <v>2020</v>
      </c>
      <c r="G109" s="4" t="s">
        <v>1621</v>
      </c>
      <c r="H109" s="5" t="s">
        <v>1622</v>
      </c>
      <c r="I109" s="4" t="s">
        <v>414</v>
      </c>
      <c r="J109" s="2"/>
      <c r="K109" s="2"/>
      <c r="L109" s="2"/>
      <c r="M109" s="2"/>
      <c r="N109" s="2"/>
      <c r="O109" s="2"/>
      <c r="P109" s="2"/>
      <c r="Q109" s="2"/>
      <c r="R109" s="2"/>
      <c r="S109" s="2"/>
      <c r="T109" s="2"/>
    </row>
    <row r="110" spans="1:20" ht="13" hidden="1">
      <c r="A110" s="3" t="s">
        <v>415</v>
      </c>
      <c r="B110" s="4" t="s">
        <v>416</v>
      </c>
      <c r="C110" s="4" t="s">
        <v>416</v>
      </c>
      <c r="D110" s="4" t="s">
        <v>16</v>
      </c>
      <c r="E110" s="4"/>
      <c r="F110" s="4">
        <v>2020</v>
      </c>
      <c r="G110" s="4" t="s">
        <v>1460</v>
      </c>
      <c r="H110" s="5" t="s">
        <v>1623</v>
      </c>
      <c r="I110" s="4" t="s">
        <v>272</v>
      </c>
      <c r="J110" s="2"/>
      <c r="K110" s="2"/>
      <c r="L110" s="2"/>
      <c r="M110" s="2"/>
      <c r="N110" s="2"/>
      <c r="O110" s="2"/>
      <c r="P110" s="2"/>
      <c r="Q110" s="2"/>
      <c r="R110" s="2"/>
      <c r="S110" s="2"/>
      <c r="T110" s="2"/>
    </row>
    <row r="111" spans="1:20" ht="13">
      <c r="A111" s="3" t="s">
        <v>418</v>
      </c>
      <c r="B111" s="4" t="s">
        <v>419</v>
      </c>
      <c r="C111" s="4" t="s">
        <v>419</v>
      </c>
      <c r="D111" s="4" t="s">
        <v>7</v>
      </c>
      <c r="E111" s="4" t="s">
        <v>7</v>
      </c>
      <c r="F111" s="4">
        <v>2020</v>
      </c>
      <c r="G111" s="4" t="s">
        <v>1624</v>
      </c>
      <c r="H111" s="5" t="s">
        <v>1625</v>
      </c>
      <c r="I111" s="4" t="s">
        <v>420</v>
      </c>
      <c r="J111" s="2" t="s">
        <v>2259</v>
      </c>
      <c r="K111" s="2" t="s">
        <v>2153</v>
      </c>
      <c r="L111" s="2" t="s">
        <v>2145</v>
      </c>
      <c r="M111" s="2"/>
      <c r="N111" s="2" t="s">
        <v>2120</v>
      </c>
      <c r="O111" s="2" t="s">
        <v>2262</v>
      </c>
      <c r="P111" s="2"/>
      <c r="Q111" s="2"/>
      <c r="R111" s="2"/>
      <c r="S111" s="2"/>
      <c r="T111" s="2"/>
    </row>
    <row r="112" spans="1:20" ht="13">
      <c r="A112" s="3" t="s">
        <v>421</v>
      </c>
      <c r="B112" s="4" t="s">
        <v>422</v>
      </c>
      <c r="C112" s="4" t="s">
        <v>422</v>
      </c>
      <c r="D112" s="4" t="s">
        <v>7</v>
      </c>
      <c r="E112" s="4" t="s">
        <v>7</v>
      </c>
      <c r="F112" s="4">
        <v>2020</v>
      </c>
      <c r="G112" s="4" t="s">
        <v>1626</v>
      </c>
      <c r="H112" s="5" t="s">
        <v>1627</v>
      </c>
      <c r="I112" s="4" t="s">
        <v>424</v>
      </c>
      <c r="J112" s="2" t="s">
        <v>2264</v>
      </c>
      <c r="K112" s="2" t="s">
        <v>2160</v>
      </c>
      <c r="L112" s="2" t="s">
        <v>2099</v>
      </c>
      <c r="M112" s="2"/>
      <c r="N112" s="2" t="s">
        <v>2267</v>
      </c>
      <c r="O112" s="2" t="s">
        <v>2268</v>
      </c>
      <c r="P112" s="2"/>
      <c r="Q112" s="2"/>
      <c r="R112" s="2"/>
      <c r="S112" s="2"/>
      <c r="T112" s="2"/>
    </row>
    <row r="113" spans="1:20" ht="13">
      <c r="A113" s="3" t="s">
        <v>425</v>
      </c>
      <c r="B113" s="4" t="s">
        <v>426</v>
      </c>
      <c r="C113" s="4" t="s">
        <v>426</v>
      </c>
      <c r="D113" s="4" t="s">
        <v>7</v>
      </c>
      <c r="E113" s="4" t="s">
        <v>7</v>
      </c>
      <c r="F113" s="4">
        <v>2020</v>
      </c>
      <c r="G113" s="4" t="s">
        <v>1628</v>
      </c>
      <c r="H113" s="5" t="s">
        <v>1629</v>
      </c>
      <c r="I113" s="4" t="s">
        <v>428</v>
      </c>
      <c r="J113" s="2" t="s">
        <v>2269</v>
      </c>
      <c r="K113" s="2" t="s">
        <v>2160</v>
      </c>
      <c r="L113" s="2" t="s">
        <v>2094</v>
      </c>
      <c r="M113" s="2"/>
      <c r="N113" s="2" t="s">
        <v>2271</v>
      </c>
      <c r="O113" s="2" t="s">
        <v>2272</v>
      </c>
      <c r="P113" s="2"/>
      <c r="Q113" s="2"/>
      <c r="R113" s="2"/>
      <c r="S113" s="2"/>
      <c r="T113" s="2"/>
    </row>
    <row r="114" spans="1:20" ht="13" hidden="1">
      <c r="A114" s="3" t="s">
        <v>429</v>
      </c>
      <c r="B114" s="4" t="s">
        <v>430</v>
      </c>
      <c r="C114" s="4" t="s">
        <v>430</v>
      </c>
      <c r="D114" s="4" t="s">
        <v>16</v>
      </c>
      <c r="E114" s="4"/>
      <c r="F114" s="4">
        <v>2020</v>
      </c>
      <c r="G114" s="4" t="s">
        <v>1630</v>
      </c>
      <c r="H114" s="5" t="s">
        <v>1631</v>
      </c>
      <c r="I114" s="4" t="s">
        <v>432</v>
      </c>
      <c r="J114" s="2"/>
      <c r="K114" s="2"/>
      <c r="L114" s="2"/>
      <c r="M114" s="2"/>
      <c r="N114" s="2"/>
      <c r="O114" s="2"/>
      <c r="P114" s="2"/>
      <c r="Q114" s="2"/>
      <c r="R114" s="2"/>
      <c r="S114" s="2"/>
      <c r="T114" s="2"/>
    </row>
    <row r="115" spans="1:20" ht="13" hidden="1">
      <c r="A115" s="3" t="s">
        <v>433</v>
      </c>
      <c r="B115" s="4" t="s">
        <v>434</v>
      </c>
      <c r="C115" s="4" t="s">
        <v>434</v>
      </c>
      <c r="D115" s="4" t="s">
        <v>7</v>
      </c>
      <c r="E115" s="4" t="s">
        <v>2274</v>
      </c>
      <c r="F115" s="4">
        <v>2020</v>
      </c>
      <c r="G115" s="4" t="s">
        <v>1537</v>
      </c>
      <c r="H115" s="5" t="s">
        <v>1632</v>
      </c>
      <c r="I115" s="4" t="s">
        <v>436</v>
      </c>
      <c r="J115" s="2"/>
      <c r="K115" s="2"/>
      <c r="L115" s="2"/>
      <c r="M115" s="2"/>
      <c r="N115" s="2"/>
      <c r="O115" s="2"/>
      <c r="P115" s="2"/>
      <c r="Q115" s="2"/>
      <c r="R115" s="2"/>
      <c r="S115" s="2"/>
      <c r="T115" s="2"/>
    </row>
    <row r="116" spans="1:20" ht="13">
      <c r="A116" s="3" t="s">
        <v>437</v>
      </c>
      <c r="B116" s="4" t="s">
        <v>438</v>
      </c>
      <c r="C116" s="4" t="s">
        <v>438</v>
      </c>
      <c r="D116" s="4" t="s">
        <v>7</v>
      </c>
      <c r="E116" s="4" t="s">
        <v>7</v>
      </c>
      <c r="F116" s="4">
        <v>2020</v>
      </c>
      <c r="G116" s="4" t="s">
        <v>1537</v>
      </c>
      <c r="H116" s="5" t="s">
        <v>1633</v>
      </c>
      <c r="I116" s="4" t="s">
        <v>440</v>
      </c>
      <c r="J116" s="2" t="s">
        <v>2275</v>
      </c>
      <c r="K116" s="2" t="s">
        <v>2160</v>
      </c>
      <c r="L116" s="2" t="s">
        <v>2094</v>
      </c>
      <c r="M116" s="2"/>
      <c r="N116" s="2" t="s">
        <v>2278</v>
      </c>
      <c r="O116" s="2" t="s">
        <v>2279</v>
      </c>
      <c r="P116" s="2"/>
      <c r="Q116" s="2"/>
      <c r="R116" s="2"/>
      <c r="S116" s="2"/>
      <c r="T116" s="2"/>
    </row>
    <row r="117" spans="1:20" ht="13" hidden="1">
      <c r="A117" s="3" t="s">
        <v>441</v>
      </c>
      <c r="B117" s="4" t="s">
        <v>442</v>
      </c>
      <c r="C117" s="4" t="s">
        <v>442</v>
      </c>
      <c r="D117" s="4" t="s">
        <v>16</v>
      </c>
      <c r="E117" s="4"/>
      <c r="F117" s="4">
        <v>2020</v>
      </c>
      <c r="G117" s="4" t="s">
        <v>1539</v>
      </c>
      <c r="H117" s="5" t="s">
        <v>1634</v>
      </c>
      <c r="I117" s="4" t="s">
        <v>444</v>
      </c>
      <c r="J117" s="2"/>
      <c r="K117" s="2"/>
      <c r="L117" s="2"/>
      <c r="M117" s="2"/>
      <c r="N117" s="2"/>
      <c r="O117" s="2"/>
      <c r="P117" s="2"/>
      <c r="Q117" s="2"/>
      <c r="R117" s="2"/>
      <c r="S117" s="2"/>
      <c r="T117" s="2"/>
    </row>
    <row r="118" spans="1:20" ht="13" hidden="1">
      <c r="A118" s="3" t="s">
        <v>445</v>
      </c>
      <c r="B118" s="4" t="s">
        <v>446</v>
      </c>
      <c r="C118" s="4" t="s">
        <v>446</v>
      </c>
      <c r="D118" s="4" t="s">
        <v>16</v>
      </c>
      <c r="E118" s="4"/>
      <c r="F118" s="4">
        <v>2020</v>
      </c>
      <c r="G118" s="4" t="s">
        <v>1527</v>
      </c>
      <c r="H118" s="5" t="s">
        <v>1635</v>
      </c>
      <c r="I118" s="4" t="s">
        <v>448</v>
      </c>
      <c r="J118" s="2"/>
      <c r="K118" s="2"/>
      <c r="L118" s="2"/>
      <c r="M118" s="2"/>
      <c r="N118" s="2"/>
      <c r="O118" s="2"/>
      <c r="P118" s="2"/>
      <c r="Q118" s="2"/>
      <c r="R118" s="2"/>
      <c r="S118" s="2"/>
      <c r="T118" s="2"/>
    </row>
    <row r="119" spans="1:20" ht="13" hidden="1">
      <c r="A119" s="3" t="s">
        <v>449</v>
      </c>
      <c r="B119" s="4" t="s">
        <v>450</v>
      </c>
      <c r="C119" s="4" t="s">
        <v>450</v>
      </c>
      <c r="D119" s="4" t="s">
        <v>7</v>
      </c>
      <c r="E119" s="4" t="s">
        <v>2281</v>
      </c>
      <c r="F119" s="4">
        <v>2020</v>
      </c>
      <c r="G119" s="4" t="s">
        <v>1636</v>
      </c>
      <c r="H119" s="5" t="s">
        <v>1637</v>
      </c>
      <c r="I119" s="4" t="s">
        <v>452</v>
      </c>
      <c r="J119" s="2"/>
      <c r="K119" s="2"/>
      <c r="L119" s="2"/>
      <c r="M119" s="2"/>
      <c r="N119" s="2"/>
      <c r="O119" s="2"/>
      <c r="P119" s="2"/>
      <c r="Q119" s="2"/>
      <c r="R119" s="2"/>
      <c r="S119" s="2"/>
      <c r="T119" s="2"/>
    </row>
    <row r="120" spans="1:20" ht="13" hidden="1">
      <c r="A120" s="3" t="s">
        <v>453</v>
      </c>
      <c r="B120" s="4" t="s">
        <v>454</v>
      </c>
      <c r="C120" s="4" t="s">
        <v>454</v>
      </c>
      <c r="D120" s="4" t="s">
        <v>16</v>
      </c>
      <c r="E120" s="4"/>
      <c r="F120" s="4">
        <v>2020</v>
      </c>
      <c r="G120" s="4" t="s">
        <v>1638</v>
      </c>
      <c r="H120" s="5" t="s">
        <v>1639</v>
      </c>
      <c r="I120" s="4" t="s">
        <v>455</v>
      </c>
      <c r="J120" s="2"/>
      <c r="K120" s="2"/>
      <c r="L120" s="2"/>
      <c r="M120" s="2"/>
      <c r="N120" s="2"/>
      <c r="O120" s="2"/>
      <c r="P120" s="2"/>
      <c r="Q120" s="2"/>
      <c r="R120" s="2"/>
      <c r="S120" s="2"/>
      <c r="T120" s="2"/>
    </row>
    <row r="121" spans="1:20" ht="13" hidden="1">
      <c r="A121" s="3" t="s">
        <v>456</v>
      </c>
      <c r="B121" s="4" t="s">
        <v>457</v>
      </c>
      <c r="C121" s="4" t="s">
        <v>457</v>
      </c>
      <c r="D121" s="4" t="s">
        <v>7</v>
      </c>
      <c r="E121" s="4" t="s">
        <v>2282</v>
      </c>
      <c r="F121" s="4">
        <v>2020</v>
      </c>
      <c r="G121" s="4" t="s">
        <v>1640</v>
      </c>
      <c r="H121" s="5" t="s">
        <v>1641</v>
      </c>
      <c r="I121" s="4" t="s">
        <v>459</v>
      </c>
      <c r="J121" s="2"/>
      <c r="K121" s="2"/>
      <c r="L121" s="2"/>
      <c r="M121" s="2"/>
      <c r="N121" s="2"/>
      <c r="O121" s="2"/>
      <c r="P121" s="2"/>
      <c r="Q121" s="2"/>
      <c r="R121" s="2"/>
      <c r="S121" s="2"/>
      <c r="T121" s="2"/>
    </row>
    <row r="122" spans="1:20" ht="13" hidden="1">
      <c r="A122" s="3" t="s">
        <v>460</v>
      </c>
      <c r="B122" s="4" t="s">
        <v>461</v>
      </c>
      <c r="C122" s="4" t="s">
        <v>461</v>
      </c>
      <c r="D122" s="4" t="s">
        <v>16</v>
      </c>
      <c r="E122" s="4"/>
      <c r="F122" s="4">
        <v>2020</v>
      </c>
      <c r="G122" s="4" t="s">
        <v>1642</v>
      </c>
      <c r="H122" s="5" t="s">
        <v>1643</v>
      </c>
      <c r="I122" s="4" t="s">
        <v>463</v>
      </c>
      <c r="J122" s="2"/>
      <c r="K122" s="2"/>
      <c r="L122" s="2"/>
      <c r="M122" s="2"/>
      <c r="N122" s="2"/>
      <c r="O122" s="2"/>
      <c r="P122" s="2"/>
      <c r="Q122" s="2"/>
      <c r="R122" s="2"/>
      <c r="S122" s="2"/>
      <c r="T122" s="2"/>
    </row>
    <row r="123" spans="1:20" ht="13" hidden="1">
      <c r="A123" s="3" t="s">
        <v>464</v>
      </c>
      <c r="B123" s="4" t="s">
        <v>465</v>
      </c>
      <c r="C123" s="4" t="s">
        <v>465</v>
      </c>
      <c r="D123" s="4" t="s">
        <v>16</v>
      </c>
      <c r="E123" s="4"/>
      <c r="F123" s="4">
        <v>2020</v>
      </c>
      <c r="G123" s="4" t="s">
        <v>1539</v>
      </c>
      <c r="H123" s="5" t="s">
        <v>1644</v>
      </c>
      <c r="I123" s="4" t="s">
        <v>467</v>
      </c>
      <c r="J123" s="2"/>
      <c r="K123" s="2"/>
      <c r="L123" s="2"/>
      <c r="M123" s="2"/>
      <c r="N123" s="2"/>
      <c r="O123" s="2"/>
      <c r="P123" s="2"/>
      <c r="Q123" s="2"/>
      <c r="R123" s="2"/>
      <c r="S123" s="2"/>
      <c r="T123" s="2"/>
    </row>
    <row r="124" spans="1:20" ht="13">
      <c r="A124" s="3" t="s">
        <v>468</v>
      </c>
      <c r="B124" s="4" t="s">
        <v>469</v>
      </c>
      <c r="C124" s="4" t="s">
        <v>469</v>
      </c>
      <c r="D124" s="4" t="s">
        <v>7</v>
      </c>
      <c r="E124" s="4" t="s">
        <v>7</v>
      </c>
      <c r="F124" s="4">
        <v>2020</v>
      </c>
      <c r="G124" s="4" t="s">
        <v>1645</v>
      </c>
      <c r="H124" s="5" t="s">
        <v>1646</v>
      </c>
      <c r="I124" s="4" t="s">
        <v>471</v>
      </c>
      <c r="J124" s="2" t="s">
        <v>2283</v>
      </c>
      <c r="K124" s="2" t="s">
        <v>2160</v>
      </c>
      <c r="L124" s="2" t="s">
        <v>2096</v>
      </c>
      <c r="M124" s="2"/>
      <c r="N124" s="2" t="s">
        <v>2286</v>
      </c>
      <c r="O124" s="2" t="s">
        <v>2287</v>
      </c>
      <c r="P124" s="2"/>
      <c r="Q124" s="2"/>
      <c r="R124" s="2"/>
      <c r="S124" s="2"/>
      <c r="T124" s="2"/>
    </row>
    <row r="125" spans="1:20" ht="13">
      <c r="A125" s="3" t="s">
        <v>472</v>
      </c>
      <c r="B125" s="4" t="s">
        <v>473</v>
      </c>
      <c r="C125" s="4" t="s">
        <v>473</v>
      </c>
      <c r="D125" s="4" t="s">
        <v>7</v>
      </c>
      <c r="E125" s="4" t="s">
        <v>7</v>
      </c>
      <c r="F125" s="4">
        <v>2019</v>
      </c>
      <c r="G125" s="4" t="s">
        <v>1647</v>
      </c>
      <c r="H125" s="5" t="s">
        <v>1648</v>
      </c>
      <c r="I125" s="4" t="s">
        <v>475</v>
      </c>
      <c r="J125" s="2" t="s">
        <v>2289</v>
      </c>
      <c r="K125" s="2" t="s">
        <v>2160</v>
      </c>
      <c r="L125" s="2" t="s">
        <v>2105</v>
      </c>
      <c r="M125" s="2"/>
      <c r="N125" s="2" t="s">
        <v>2292</v>
      </c>
      <c r="O125" s="2" t="s">
        <v>2293</v>
      </c>
      <c r="P125" s="2"/>
      <c r="Q125" s="2"/>
      <c r="R125" s="2"/>
      <c r="S125" s="2"/>
      <c r="T125" s="2"/>
    </row>
    <row r="126" spans="1:20" ht="13" hidden="1">
      <c r="A126" s="3" t="s">
        <v>476</v>
      </c>
      <c r="B126" s="4" t="s">
        <v>477</v>
      </c>
      <c r="C126" s="4" t="s">
        <v>477</v>
      </c>
      <c r="D126" s="4" t="s">
        <v>16</v>
      </c>
      <c r="E126" s="4"/>
      <c r="F126" s="4">
        <v>2019</v>
      </c>
      <c r="G126" s="4" t="s">
        <v>1649</v>
      </c>
      <c r="H126" s="5" t="s">
        <v>1650</v>
      </c>
      <c r="I126" s="6"/>
      <c r="J126" s="2"/>
      <c r="K126" s="2"/>
      <c r="L126" s="2"/>
      <c r="M126" s="2"/>
      <c r="N126" s="2"/>
      <c r="O126" s="2"/>
      <c r="P126" s="2"/>
      <c r="Q126" s="2"/>
      <c r="R126" s="2"/>
      <c r="S126" s="2"/>
      <c r="T126" s="2"/>
    </row>
    <row r="127" spans="1:20" ht="13" hidden="1">
      <c r="A127" s="3" t="s">
        <v>375</v>
      </c>
      <c r="B127" s="4" t="s">
        <v>479</v>
      </c>
      <c r="C127" s="4" t="s">
        <v>479</v>
      </c>
      <c r="D127" s="4" t="s">
        <v>7</v>
      </c>
      <c r="E127" s="4" t="s">
        <v>2295</v>
      </c>
      <c r="F127" s="4">
        <v>2019</v>
      </c>
      <c r="G127" s="4" t="s">
        <v>1460</v>
      </c>
      <c r="H127" s="5" t="s">
        <v>1651</v>
      </c>
      <c r="I127" s="4" t="s">
        <v>481</v>
      </c>
      <c r="J127" s="2"/>
      <c r="K127" s="2"/>
      <c r="L127" s="2"/>
      <c r="M127" s="2"/>
      <c r="N127" s="2"/>
      <c r="O127" s="2"/>
      <c r="P127" s="2"/>
      <c r="Q127" s="2"/>
      <c r="R127" s="2"/>
      <c r="S127" s="2"/>
      <c r="T127" s="2"/>
    </row>
    <row r="128" spans="1:20" ht="13">
      <c r="A128" s="21" t="s">
        <v>482</v>
      </c>
      <c r="B128" s="22" t="s">
        <v>483</v>
      </c>
      <c r="C128" s="22" t="s">
        <v>483</v>
      </c>
      <c r="D128" s="22" t="s">
        <v>7</v>
      </c>
      <c r="E128" s="22" t="s">
        <v>2296</v>
      </c>
      <c r="F128" s="22">
        <v>2019</v>
      </c>
      <c r="G128" s="22" t="s">
        <v>1652</v>
      </c>
      <c r="H128" s="23" t="s">
        <v>1653</v>
      </c>
      <c r="I128" s="22" t="s">
        <v>484</v>
      </c>
      <c r="J128" s="24" t="s">
        <v>2297</v>
      </c>
      <c r="K128" s="24" t="s">
        <v>2160</v>
      </c>
      <c r="L128" s="24" t="s">
        <v>2298</v>
      </c>
      <c r="M128" s="24"/>
      <c r="N128" s="24" t="s">
        <v>2120</v>
      </c>
      <c r="O128" s="24" t="s">
        <v>2120</v>
      </c>
      <c r="P128" s="24"/>
      <c r="Q128" s="24"/>
      <c r="R128" s="24"/>
      <c r="S128" s="24"/>
      <c r="T128" s="24"/>
    </row>
    <row r="129" spans="1:20" ht="13" hidden="1">
      <c r="A129" s="3" t="s">
        <v>485</v>
      </c>
      <c r="B129" s="4" t="s">
        <v>486</v>
      </c>
      <c r="C129" s="4" t="s">
        <v>486</v>
      </c>
      <c r="D129" s="4" t="s">
        <v>16</v>
      </c>
      <c r="E129" s="4"/>
      <c r="F129" s="4">
        <v>2019</v>
      </c>
      <c r="G129" s="4" t="s">
        <v>1460</v>
      </c>
      <c r="H129" s="5" t="s">
        <v>1654</v>
      </c>
      <c r="I129" s="4" t="s">
        <v>488</v>
      </c>
      <c r="J129" s="2"/>
      <c r="K129" s="2"/>
      <c r="L129" s="2"/>
      <c r="M129" s="2"/>
      <c r="N129" s="2"/>
      <c r="O129" s="2"/>
      <c r="P129" s="2"/>
      <c r="Q129" s="2"/>
      <c r="R129" s="2"/>
      <c r="S129" s="2"/>
      <c r="T129" s="2"/>
    </row>
    <row r="130" spans="1:20" ht="13" hidden="1">
      <c r="A130" s="3" t="s">
        <v>489</v>
      </c>
      <c r="B130" s="4" t="s">
        <v>490</v>
      </c>
      <c r="C130" s="4" t="s">
        <v>490</v>
      </c>
      <c r="D130" s="4" t="s">
        <v>16</v>
      </c>
      <c r="E130" s="4"/>
      <c r="F130" s="4">
        <v>2019</v>
      </c>
      <c r="G130" s="4" t="s">
        <v>1460</v>
      </c>
      <c r="H130" s="5" t="s">
        <v>1655</v>
      </c>
      <c r="I130" s="4" t="s">
        <v>492</v>
      </c>
      <c r="J130" s="2"/>
      <c r="K130" s="2"/>
      <c r="L130" s="2"/>
      <c r="M130" s="2"/>
      <c r="N130" s="2"/>
      <c r="O130" s="2"/>
      <c r="P130" s="2"/>
      <c r="Q130" s="2"/>
      <c r="R130" s="2"/>
      <c r="S130" s="2"/>
      <c r="T130" s="2"/>
    </row>
    <row r="131" spans="1:20" ht="13">
      <c r="A131" s="31" t="s">
        <v>493</v>
      </c>
      <c r="B131" s="32" t="s">
        <v>494</v>
      </c>
      <c r="C131" s="32" t="s">
        <v>494</v>
      </c>
      <c r="D131" s="32" t="s">
        <v>7</v>
      </c>
      <c r="E131" s="32" t="s">
        <v>7</v>
      </c>
      <c r="F131" s="32">
        <v>2019</v>
      </c>
      <c r="G131" s="32" t="s">
        <v>1656</v>
      </c>
      <c r="H131" s="33" t="s">
        <v>1657</v>
      </c>
      <c r="I131" s="34"/>
      <c r="J131" s="35" t="s">
        <v>2299</v>
      </c>
      <c r="K131" s="35" t="s">
        <v>2160</v>
      </c>
      <c r="L131" s="35" t="s">
        <v>2145</v>
      </c>
      <c r="M131" s="35"/>
      <c r="N131" s="35" t="s">
        <v>2301</v>
      </c>
      <c r="O131" s="35" t="s">
        <v>2120</v>
      </c>
      <c r="P131" s="35"/>
      <c r="Q131" s="35"/>
      <c r="R131" s="35"/>
      <c r="S131" s="35"/>
      <c r="T131" s="35"/>
    </row>
    <row r="132" spans="1:20" ht="13" hidden="1">
      <c r="A132" s="3" t="s">
        <v>496</v>
      </c>
      <c r="B132" s="4" t="s">
        <v>497</v>
      </c>
      <c r="C132" s="4" t="s">
        <v>497</v>
      </c>
      <c r="D132" s="4" t="s">
        <v>16</v>
      </c>
      <c r="E132" s="4"/>
      <c r="F132" s="4">
        <v>2019</v>
      </c>
      <c r="G132" s="4" t="s">
        <v>1658</v>
      </c>
      <c r="H132" s="5" t="s">
        <v>1659</v>
      </c>
      <c r="I132" s="6"/>
      <c r="J132" s="2"/>
      <c r="K132" s="2"/>
      <c r="L132" s="2"/>
      <c r="M132" s="2"/>
      <c r="N132" s="2"/>
      <c r="O132" s="2"/>
      <c r="P132" s="2"/>
      <c r="Q132" s="2"/>
      <c r="R132" s="2"/>
      <c r="S132" s="2"/>
      <c r="T132" s="2"/>
    </row>
    <row r="133" spans="1:20" ht="13">
      <c r="A133" s="7" t="s">
        <v>499</v>
      </c>
      <c r="B133" s="8" t="s">
        <v>500</v>
      </c>
      <c r="C133" s="8" t="s">
        <v>500</v>
      </c>
      <c r="D133" s="8" t="s">
        <v>7</v>
      </c>
      <c r="E133" s="8" t="s">
        <v>2303</v>
      </c>
      <c r="F133" s="8">
        <v>2019</v>
      </c>
      <c r="G133" s="8" t="s">
        <v>1660</v>
      </c>
      <c r="H133" s="9" t="s">
        <v>1661</v>
      </c>
      <c r="I133" s="10"/>
      <c r="J133" s="11"/>
      <c r="K133" s="11"/>
      <c r="L133" s="11" t="s">
        <v>2099</v>
      </c>
      <c r="M133" s="11"/>
      <c r="N133" s="11" t="s">
        <v>2305</v>
      </c>
      <c r="O133" s="11"/>
      <c r="P133" s="11"/>
      <c r="Q133" s="11"/>
      <c r="R133" s="11"/>
      <c r="S133" s="11"/>
      <c r="T133" s="11"/>
    </row>
    <row r="134" spans="1:20" ht="13">
      <c r="A134" s="21" t="s">
        <v>502</v>
      </c>
      <c r="B134" s="22" t="s">
        <v>503</v>
      </c>
      <c r="C134" s="22" t="s">
        <v>503</v>
      </c>
      <c r="D134" s="22" t="s">
        <v>7</v>
      </c>
      <c r="E134" s="22" t="s">
        <v>2307</v>
      </c>
      <c r="F134" s="22">
        <v>2019</v>
      </c>
      <c r="G134" s="22" t="s">
        <v>1660</v>
      </c>
      <c r="H134" s="23" t="s">
        <v>1662</v>
      </c>
      <c r="I134" s="22" t="s">
        <v>505</v>
      </c>
      <c r="J134" s="24" t="s">
        <v>2308</v>
      </c>
      <c r="K134" s="24" t="s">
        <v>2160</v>
      </c>
      <c r="L134" s="24" t="s">
        <v>2099</v>
      </c>
      <c r="M134" s="24"/>
      <c r="N134" s="24" t="s">
        <v>2311</v>
      </c>
      <c r="O134" s="24" t="s">
        <v>2120</v>
      </c>
      <c r="P134" s="24"/>
      <c r="Q134" s="24"/>
      <c r="R134" s="24"/>
      <c r="S134" s="24"/>
      <c r="T134" s="24"/>
    </row>
    <row r="135" spans="1:20" ht="13">
      <c r="A135" s="3" t="s">
        <v>506</v>
      </c>
      <c r="B135" s="4" t="s">
        <v>507</v>
      </c>
      <c r="C135" s="4" t="s">
        <v>507</v>
      </c>
      <c r="D135" s="4" t="s">
        <v>7</v>
      </c>
      <c r="E135" s="4" t="s">
        <v>7</v>
      </c>
      <c r="F135" s="4">
        <v>2019</v>
      </c>
      <c r="G135" s="4" t="s">
        <v>1521</v>
      </c>
      <c r="H135" s="5" t="s">
        <v>1663</v>
      </c>
      <c r="I135" s="4" t="s">
        <v>509</v>
      </c>
      <c r="J135" s="2" t="s">
        <v>2313</v>
      </c>
      <c r="K135" s="2" t="s">
        <v>2160</v>
      </c>
      <c r="L135" s="2" t="s">
        <v>2094</v>
      </c>
      <c r="M135" s="2"/>
      <c r="N135" s="2" t="s">
        <v>2315</v>
      </c>
      <c r="O135" s="2" t="s">
        <v>2316</v>
      </c>
      <c r="P135" s="2"/>
      <c r="Q135" s="2"/>
      <c r="R135" s="2"/>
      <c r="S135" s="2"/>
      <c r="T135" s="2"/>
    </row>
    <row r="136" spans="1:20" ht="13" hidden="1">
      <c r="A136" s="3" t="s">
        <v>510</v>
      </c>
      <c r="B136" s="4" t="s">
        <v>511</v>
      </c>
      <c r="C136" s="4" t="s">
        <v>511</v>
      </c>
      <c r="D136" s="4" t="s">
        <v>16</v>
      </c>
      <c r="E136" s="4"/>
      <c r="F136" s="4">
        <v>2019</v>
      </c>
      <c r="G136" s="4" t="s">
        <v>1664</v>
      </c>
      <c r="H136" s="5" t="s">
        <v>1665</v>
      </c>
      <c r="I136" s="4" t="s">
        <v>513</v>
      </c>
      <c r="J136" s="2"/>
      <c r="K136" s="2"/>
      <c r="L136" s="2"/>
      <c r="M136" s="2"/>
      <c r="N136" s="2"/>
      <c r="O136" s="2"/>
      <c r="P136" s="2"/>
      <c r="Q136" s="2"/>
      <c r="R136" s="2"/>
      <c r="S136" s="2"/>
      <c r="T136" s="2"/>
    </row>
    <row r="137" spans="1:20" ht="13" hidden="1">
      <c r="A137" s="3" t="s">
        <v>514</v>
      </c>
      <c r="B137" s="4" t="s">
        <v>515</v>
      </c>
      <c r="C137" s="4" t="s">
        <v>515</v>
      </c>
      <c r="D137" s="4" t="s">
        <v>16</v>
      </c>
      <c r="E137" s="4"/>
      <c r="F137" s="4">
        <v>2019</v>
      </c>
      <c r="G137" s="4" t="s">
        <v>1666</v>
      </c>
      <c r="H137" s="5" t="s">
        <v>1667</v>
      </c>
      <c r="I137" s="4" t="s">
        <v>517</v>
      </c>
      <c r="J137" s="2"/>
      <c r="K137" s="2"/>
      <c r="L137" s="2"/>
      <c r="M137" s="2"/>
      <c r="N137" s="2"/>
      <c r="O137" s="2"/>
      <c r="P137" s="2"/>
      <c r="Q137" s="2"/>
      <c r="R137" s="2"/>
      <c r="S137" s="2"/>
      <c r="T137" s="2"/>
    </row>
    <row r="138" spans="1:20" ht="13" hidden="1">
      <c r="A138" s="3" t="s">
        <v>518</v>
      </c>
      <c r="B138" s="4" t="s">
        <v>519</v>
      </c>
      <c r="C138" s="4" t="s">
        <v>519</v>
      </c>
      <c r="D138" s="4" t="s">
        <v>16</v>
      </c>
      <c r="E138" s="4"/>
      <c r="F138" s="4">
        <v>2019</v>
      </c>
      <c r="G138" s="4" t="s">
        <v>1668</v>
      </c>
      <c r="H138" s="5" t="s">
        <v>1669</v>
      </c>
      <c r="I138" s="4" t="s">
        <v>521</v>
      </c>
      <c r="J138" s="2"/>
      <c r="K138" s="2"/>
      <c r="L138" s="2"/>
      <c r="M138" s="2"/>
      <c r="N138" s="2"/>
      <c r="O138" s="2"/>
      <c r="P138" s="2"/>
      <c r="Q138" s="2"/>
      <c r="R138" s="2"/>
      <c r="S138" s="2"/>
      <c r="T138" s="2"/>
    </row>
    <row r="139" spans="1:20" ht="13" hidden="1">
      <c r="A139" s="3" t="s">
        <v>522</v>
      </c>
      <c r="B139" s="4" t="s">
        <v>523</v>
      </c>
      <c r="C139" s="4" t="s">
        <v>523</v>
      </c>
      <c r="D139" s="4" t="s">
        <v>16</v>
      </c>
      <c r="E139" s="4"/>
      <c r="F139" s="4">
        <v>2019</v>
      </c>
      <c r="G139" s="4" t="s">
        <v>1670</v>
      </c>
      <c r="H139" s="5" t="s">
        <v>1671</v>
      </c>
      <c r="I139" s="4" t="s">
        <v>525</v>
      </c>
      <c r="J139" s="2"/>
      <c r="K139" s="2"/>
      <c r="L139" s="2"/>
      <c r="M139" s="2"/>
      <c r="N139" s="2"/>
      <c r="O139" s="2"/>
      <c r="P139" s="2"/>
      <c r="Q139" s="2"/>
      <c r="R139" s="2"/>
      <c r="S139" s="2"/>
      <c r="T139" s="2"/>
    </row>
    <row r="140" spans="1:20" ht="13" hidden="1">
      <c r="A140" s="3" t="s">
        <v>526</v>
      </c>
      <c r="B140" s="4" t="s">
        <v>527</v>
      </c>
      <c r="C140" s="4" t="s">
        <v>527</v>
      </c>
      <c r="D140" s="4" t="s">
        <v>16</v>
      </c>
      <c r="E140" s="4"/>
      <c r="F140" s="4">
        <v>2019</v>
      </c>
      <c r="G140" s="4" t="s">
        <v>1672</v>
      </c>
      <c r="H140" s="5" t="s">
        <v>1673</v>
      </c>
      <c r="I140" s="4" t="s">
        <v>529</v>
      </c>
      <c r="J140" s="2"/>
      <c r="K140" s="2"/>
      <c r="L140" s="2"/>
      <c r="M140" s="2"/>
      <c r="N140" s="2"/>
      <c r="O140" s="2"/>
      <c r="P140" s="2"/>
      <c r="Q140" s="2"/>
      <c r="R140" s="2"/>
      <c r="S140" s="2"/>
      <c r="T140" s="2"/>
    </row>
    <row r="141" spans="1:20" ht="13" hidden="1">
      <c r="A141" s="3" t="s">
        <v>530</v>
      </c>
      <c r="B141" s="4" t="s">
        <v>531</v>
      </c>
      <c r="C141" s="4" t="s">
        <v>531</v>
      </c>
      <c r="D141" s="4" t="s">
        <v>7</v>
      </c>
      <c r="E141" s="4" t="s">
        <v>2317</v>
      </c>
      <c r="F141" s="4">
        <v>2019</v>
      </c>
      <c r="G141" s="4" t="s">
        <v>1674</v>
      </c>
      <c r="H141" s="5" t="s">
        <v>1675</v>
      </c>
      <c r="I141" s="4" t="s">
        <v>533</v>
      </c>
      <c r="J141" s="2"/>
      <c r="K141" s="2"/>
      <c r="L141" s="2"/>
      <c r="M141" s="2"/>
      <c r="N141" s="2"/>
      <c r="O141" s="2"/>
      <c r="P141" s="2"/>
      <c r="Q141" s="2"/>
      <c r="R141" s="2"/>
      <c r="S141" s="2"/>
      <c r="T141" s="2"/>
    </row>
    <row r="142" spans="1:20" ht="13">
      <c r="A142" s="31" t="s">
        <v>534</v>
      </c>
      <c r="B142" s="32" t="s">
        <v>535</v>
      </c>
      <c r="C142" s="32" t="s">
        <v>535</v>
      </c>
      <c r="D142" s="32" t="s">
        <v>7</v>
      </c>
      <c r="E142" s="32" t="s">
        <v>2318</v>
      </c>
      <c r="F142" s="32">
        <v>2019</v>
      </c>
      <c r="G142" s="32" t="s">
        <v>1676</v>
      </c>
      <c r="H142" s="33" t="s">
        <v>1677</v>
      </c>
      <c r="I142" s="32" t="s">
        <v>537</v>
      </c>
      <c r="J142" s="35" t="s">
        <v>2319</v>
      </c>
      <c r="K142" s="35" t="s">
        <v>2160</v>
      </c>
      <c r="L142" s="35" t="s">
        <v>2099</v>
      </c>
      <c r="M142" s="35"/>
      <c r="N142" s="35" t="s">
        <v>2321</v>
      </c>
      <c r="O142" s="35" t="s">
        <v>2120</v>
      </c>
      <c r="P142" s="35"/>
      <c r="Q142" s="35"/>
      <c r="R142" s="35"/>
      <c r="S142" s="35"/>
      <c r="T142" s="35"/>
    </row>
    <row r="143" spans="1:20" ht="13" hidden="1">
      <c r="A143" s="3" t="s">
        <v>538</v>
      </c>
      <c r="B143" s="4" t="s">
        <v>539</v>
      </c>
      <c r="C143" s="4" t="s">
        <v>539</v>
      </c>
      <c r="D143" s="4" t="s">
        <v>16</v>
      </c>
      <c r="E143" s="4"/>
      <c r="F143" s="4">
        <v>2019</v>
      </c>
      <c r="G143" s="4" t="s">
        <v>1678</v>
      </c>
      <c r="H143" s="5" t="s">
        <v>1679</v>
      </c>
      <c r="I143" s="4" t="s">
        <v>541</v>
      </c>
      <c r="J143" s="2"/>
      <c r="K143" s="2"/>
      <c r="L143" s="2"/>
      <c r="M143" s="2"/>
      <c r="N143" s="2"/>
      <c r="O143" s="2"/>
      <c r="P143" s="2"/>
      <c r="Q143" s="2"/>
      <c r="R143" s="2"/>
      <c r="S143" s="2"/>
      <c r="T143" s="2"/>
    </row>
    <row r="144" spans="1:20" ht="13" hidden="1">
      <c r="A144" s="3" t="s">
        <v>542</v>
      </c>
      <c r="B144" s="4" t="s">
        <v>543</v>
      </c>
      <c r="C144" s="4" t="s">
        <v>543</v>
      </c>
      <c r="D144" s="4" t="s">
        <v>16</v>
      </c>
      <c r="E144" s="4"/>
      <c r="F144" s="4">
        <v>2019</v>
      </c>
      <c r="G144" s="4" t="s">
        <v>1680</v>
      </c>
      <c r="H144" s="5" t="s">
        <v>1681</v>
      </c>
      <c r="I144" s="4" t="s">
        <v>545</v>
      </c>
      <c r="J144" s="2"/>
      <c r="K144" s="2"/>
      <c r="L144" s="2"/>
      <c r="M144" s="2"/>
      <c r="N144" s="2"/>
      <c r="O144" s="2"/>
      <c r="P144" s="2"/>
      <c r="Q144" s="2"/>
      <c r="R144" s="2"/>
      <c r="S144" s="2"/>
      <c r="T144" s="2"/>
    </row>
    <row r="145" spans="1:20" ht="13" hidden="1">
      <c r="A145" s="3" t="s">
        <v>546</v>
      </c>
      <c r="B145" s="4" t="s">
        <v>547</v>
      </c>
      <c r="C145" s="4" t="s">
        <v>547</v>
      </c>
      <c r="D145" s="4" t="s">
        <v>16</v>
      </c>
      <c r="E145" s="4"/>
      <c r="F145" s="4">
        <v>2019</v>
      </c>
      <c r="G145" s="4" t="s">
        <v>1544</v>
      </c>
      <c r="H145" s="5" t="s">
        <v>1682</v>
      </c>
      <c r="I145" s="4" t="s">
        <v>549</v>
      </c>
      <c r="J145" s="2"/>
      <c r="K145" s="2"/>
      <c r="L145" s="2"/>
      <c r="M145" s="2"/>
      <c r="N145" s="2"/>
      <c r="O145" s="2"/>
      <c r="P145" s="2"/>
      <c r="Q145" s="2"/>
      <c r="R145" s="2"/>
      <c r="S145" s="2"/>
      <c r="T145" s="2"/>
    </row>
    <row r="146" spans="1:20" ht="13" hidden="1">
      <c r="A146" s="3" t="s">
        <v>550</v>
      </c>
      <c r="B146" s="4" t="s">
        <v>551</v>
      </c>
      <c r="C146" s="4" t="s">
        <v>551</v>
      </c>
      <c r="D146" s="4" t="s">
        <v>16</v>
      </c>
      <c r="E146" s="4"/>
      <c r="F146" s="4">
        <v>2019</v>
      </c>
      <c r="G146" s="4" t="s">
        <v>1460</v>
      </c>
      <c r="H146" s="5" t="s">
        <v>1683</v>
      </c>
      <c r="I146" s="4" t="s">
        <v>553</v>
      </c>
      <c r="J146" s="2"/>
      <c r="K146" s="2"/>
      <c r="L146" s="2"/>
      <c r="M146" s="2"/>
      <c r="N146" s="2"/>
      <c r="O146" s="2"/>
      <c r="P146" s="2"/>
      <c r="Q146" s="2"/>
      <c r="R146" s="2"/>
      <c r="S146" s="2"/>
      <c r="T146" s="2"/>
    </row>
    <row r="147" spans="1:20" ht="13">
      <c r="A147" s="3" t="s">
        <v>554</v>
      </c>
      <c r="B147" s="4" t="s">
        <v>555</v>
      </c>
      <c r="C147" s="4" t="s">
        <v>555</v>
      </c>
      <c r="D147" s="4" t="s">
        <v>7</v>
      </c>
      <c r="E147" s="4" t="s">
        <v>7</v>
      </c>
      <c r="F147" s="4">
        <v>2019</v>
      </c>
      <c r="G147" s="4" t="s">
        <v>1460</v>
      </c>
      <c r="H147" s="5" t="s">
        <v>1684</v>
      </c>
      <c r="I147" s="4" t="s">
        <v>557</v>
      </c>
      <c r="J147" s="2" t="s">
        <v>2322</v>
      </c>
      <c r="K147" s="2" t="s">
        <v>2153</v>
      </c>
      <c r="L147" s="2" t="s">
        <v>2094</v>
      </c>
      <c r="M147" s="2"/>
      <c r="N147" s="2" t="s">
        <v>2325</v>
      </c>
      <c r="O147" s="2" t="s">
        <v>2326</v>
      </c>
      <c r="P147" s="2"/>
      <c r="Q147" s="2"/>
      <c r="R147" s="2"/>
      <c r="S147" s="2"/>
      <c r="T147" s="2"/>
    </row>
    <row r="148" spans="1:20" ht="13">
      <c r="A148" s="7" t="s">
        <v>558</v>
      </c>
      <c r="B148" s="8" t="s">
        <v>559</v>
      </c>
      <c r="C148" s="8" t="s">
        <v>559</v>
      </c>
      <c r="D148" s="8" t="s">
        <v>7</v>
      </c>
      <c r="E148" s="8" t="s">
        <v>2327</v>
      </c>
      <c r="F148" s="8">
        <v>2019</v>
      </c>
      <c r="G148" s="8" t="s">
        <v>1488</v>
      </c>
      <c r="H148" s="9" t="s">
        <v>1685</v>
      </c>
      <c r="I148" s="8" t="s">
        <v>561</v>
      </c>
      <c r="J148" s="11" t="s">
        <v>2328</v>
      </c>
      <c r="K148" s="11" t="s">
        <v>2153</v>
      </c>
      <c r="L148" s="11" t="s">
        <v>2329</v>
      </c>
      <c r="M148" s="11"/>
      <c r="N148" s="11" t="s">
        <v>2332</v>
      </c>
      <c r="O148" s="11" t="s">
        <v>2333</v>
      </c>
      <c r="P148" s="11"/>
      <c r="Q148" s="11"/>
      <c r="R148" s="11"/>
      <c r="S148" s="11"/>
      <c r="T148" s="11"/>
    </row>
    <row r="149" spans="1:20" ht="13" hidden="1">
      <c r="A149" s="3" t="s">
        <v>562</v>
      </c>
      <c r="B149" s="4" t="s">
        <v>563</v>
      </c>
      <c r="C149" s="4" t="s">
        <v>563</v>
      </c>
      <c r="D149" s="4" t="s">
        <v>16</v>
      </c>
      <c r="E149" s="4"/>
      <c r="F149" s="4">
        <v>2019</v>
      </c>
      <c r="G149" s="4" t="s">
        <v>1488</v>
      </c>
      <c r="H149" s="5" t="s">
        <v>1686</v>
      </c>
      <c r="I149" s="4" t="s">
        <v>565</v>
      </c>
      <c r="J149" s="2"/>
      <c r="K149" s="2"/>
      <c r="L149" s="2"/>
      <c r="M149" s="2"/>
      <c r="N149" s="2"/>
      <c r="O149" s="2"/>
      <c r="P149" s="2"/>
      <c r="Q149" s="2"/>
      <c r="R149" s="2"/>
      <c r="S149" s="2"/>
      <c r="T149" s="2"/>
    </row>
    <row r="150" spans="1:20" ht="13">
      <c r="A150" s="21" t="s">
        <v>566</v>
      </c>
      <c r="B150" s="22" t="s">
        <v>567</v>
      </c>
      <c r="C150" s="22" t="s">
        <v>567</v>
      </c>
      <c r="D150" s="22" t="s">
        <v>7</v>
      </c>
      <c r="E150" s="22" t="s">
        <v>2335</v>
      </c>
      <c r="F150" s="22">
        <v>2019</v>
      </c>
      <c r="G150" s="22" t="s">
        <v>1488</v>
      </c>
      <c r="H150" s="23" t="s">
        <v>1687</v>
      </c>
      <c r="I150" s="22" t="s">
        <v>569</v>
      </c>
      <c r="J150" s="24" t="s">
        <v>2336</v>
      </c>
      <c r="K150" s="24" t="s">
        <v>2153</v>
      </c>
      <c r="L150" s="24" t="s">
        <v>2337</v>
      </c>
      <c r="M150" s="24"/>
      <c r="N150" s="24" t="s">
        <v>2120</v>
      </c>
      <c r="O150" s="24" t="s">
        <v>2339</v>
      </c>
      <c r="P150" s="24"/>
      <c r="Q150" s="24"/>
      <c r="R150" s="24"/>
      <c r="S150" s="24"/>
      <c r="T150" s="24"/>
    </row>
    <row r="151" spans="1:20" ht="13" hidden="1">
      <c r="A151" s="3" t="s">
        <v>570</v>
      </c>
      <c r="B151" s="4" t="s">
        <v>571</v>
      </c>
      <c r="C151" s="4" t="s">
        <v>571</v>
      </c>
      <c r="D151" s="4" t="s">
        <v>16</v>
      </c>
      <c r="E151" s="4"/>
      <c r="F151" s="4">
        <v>2019</v>
      </c>
      <c r="G151" s="4" t="s">
        <v>1488</v>
      </c>
      <c r="H151" s="5" t="s">
        <v>1688</v>
      </c>
      <c r="I151" s="4" t="s">
        <v>573</v>
      </c>
      <c r="J151" s="2"/>
      <c r="K151" s="2"/>
      <c r="L151" s="2"/>
      <c r="M151" s="2"/>
      <c r="N151" s="2"/>
      <c r="O151" s="2"/>
      <c r="P151" s="2"/>
      <c r="Q151" s="2"/>
      <c r="R151" s="2"/>
      <c r="S151" s="2"/>
      <c r="T151" s="2"/>
    </row>
    <row r="152" spans="1:20" ht="13">
      <c r="A152" s="3" t="s">
        <v>574</v>
      </c>
      <c r="B152" s="4" t="s">
        <v>575</v>
      </c>
      <c r="C152" s="4" t="s">
        <v>575</v>
      </c>
      <c r="D152" s="4" t="s">
        <v>7</v>
      </c>
      <c r="E152" s="4" t="s">
        <v>2341</v>
      </c>
      <c r="F152" s="4">
        <v>2019</v>
      </c>
      <c r="G152" s="4" t="s">
        <v>1488</v>
      </c>
      <c r="H152" s="5" t="s">
        <v>1689</v>
      </c>
      <c r="I152" s="4" t="s">
        <v>577</v>
      </c>
      <c r="J152" s="2" t="s">
        <v>2342</v>
      </c>
      <c r="K152" s="2" t="s">
        <v>2153</v>
      </c>
      <c r="L152" s="2" t="s">
        <v>2343</v>
      </c>
      <c r="M152" s="2"/>
      <c r="N152" s="2" t="s">
        <v>2346</v>
      </c>
      <c r="O152" s="2" t="s">
        <v>2347</v>
      </c>
      <c r="P152" s="2"/>
      <c r="Q152" s="2"/>
      <c r="R152" s="2"/>
      <c r="S152" s="2"/>
      <c r="T152" s="2"/>
    </row>
    <row r="153" spans="1:20" ht="13">
      <c r="A153" s="7" t="s">
        <v>578</v>
      </c>
      <c r="B153" s="8" t="s">
        <v>579</v>
      </c>
      <c r="C153" s="8" t="s">
        <v>579</v>
      </c>
      <c r="D153" s="8" t="s">
        <v>7</v>
      </c>
      <c r="E153" s="8" t="s">
        <v>2349</v>
      </c>
      <c r="F153" s="8">
        <v>2019</v>
      </c>
      <c r="G153" s="8" t="s">
        <v>1488</v>
      </c>
      <c r="H153" s="9" t="s">
        <v>1690</v>
      </c>
      <c r="I153" s="8" t="s">
        <v>581</v>
      </c>
      <c r="J153" s="11" t="s">
        <v>2350</v>
      </c>
      <c r="K153" s="11" t="s">
        <v>2160</v>
      </c>
      <c r="L153" s="11" t="s">
        <v>2351</v>
      </c>
      <c r="M153" s="11"/>
      <c r="N153" s="11" t="s">
        <v>2354</v>
      </c>
      <c r="O153" s="11" t="s">
        <v>2120</v>
      </c>
      <c r="P153" s="11"/>
      <c r="Q153" s="11"/>
      <c r="R153" s="11"/>
      <c r="S153" s="11"/>
      <c r="T153" s="11"/>
    </row>
    <row r="154" spans="1:20" ht="13" hidden="1">
      <c r="A154" s="3" t="s">
        <v>582</v>
      </c>
      <c r="B154" s="4" t="s">
        <v>583</v>
      </c>
      <c r="C154" s="4" t="s">
        <v>583</v>
      </c>
      <c r="D154" s="4" t="s">
        <v>7</v>
      </c>
      <c r="E154" s="4" t="s">
        <v>2356</v>
      </c>
      <c r="F154" s="4">
        <v>2019</v>
      </c>
      <c r="G154" s="4" t="s">
        <v>1488</v>
      </c>
      <c r="H154" s="5" t="s">
        <v>1691</v>
      </c>
      <c r="I154" s="4" t="s">
        <v>585</v>
      </c>
      <c r="J154" s="2"/>
      <c r="K154" s="2"/>
      <c r="L154" s="2"/>
      <c r="M154" s="2"/>
      <c r="N154" s="2"/>
      <c r="O154" s="2"/>
      <c r="P154" s="2"/>
      <c r="Q154" s="2"/>
      <c r="R154" s="2"/>
      <c r="S154" s="2"/>
      <c r="T154" s="2"/>
    </row>
    <row r="155" spans="1:20" ht="13" hidden="1">
      <c r="A155" s="3" t="s">
        <v>586</v>
      </c>
      <c r="B155" s="4" t="s">
        <v>587</v>
      </c>
      <c r="C155" s="4" t="s">
        <v>587</v>
      </c>
      <c r="D155" s="4" t="s">
        <v>7</v>
      </c>
      <c r="E155" s="4" t="s">
        <v>2357</v>
      </c>
      <c r="F155" s="4">
        <v>2019</v>
      </c>
      <c r="G155" s="4" t="s">
        <v>1488</v>
      </c>
      <c r="H155" s="5" t="s">
        <v>1692</v>
      </c>
      <c r="I155" s="4" t="s">
        <v>589</v>
      </c>
      <c r="J155" s="2"/>
      <c r="K155" s="2"/>
      <c r="L155" s="2"/>
      <c r="M155" s="2"/>
      <c r="N155" s="2"/>
      <c r="O155" s="2"/>
      <c r="P155" s="2"/>
      <c r="Q155" s="2"/>
      <c r="R155" s="2"/>
      <c r="S155" s="2"/>
      <c r="T155" s="2"/>
    </row>
    <row r="156" spans="1:20" ht="13">
      <c r="A156" s="3" t="s">
        <v>109</v>
      </c>
      <c r="B156" s="4" t="s">
        <v>590</v>
      </c>
      <c r="C156" s="4" t="s">
        <v>590</v>
      </c>
      <c r="D156" s="4" t="s">
        <v>7</v>
      </c>
      <c r="E156" s="4" t="s">
        <v>2358</v>
      </c>
      <c r="F156" s="4">
        <v>2019</v>
      </c>
      <c r="G156" s="4" t="s">
        <v>1477</v>
      </c>
      <c r="H156" s="5" t="s">
        <v>1693</v>
      </c>
      <c r="I156" s="4" t="s">
        <v>592</v>
      </c>
      <c r="J156" s="2" t="s">
        <v>2359</v>
      </c>
      <c r="K156" s="2" t="s">
        <v>2153</v>
      </c>
      <c r="L156" s="2" t="s">
        <v>2094</v>
      </c>
      <c r="M156" s="2"/>
      <c r="N156" s="2" t="s">
        <v>2361</v>
      </c>
      <c r="O156" s="2" t="s">
        <v>2362</v>
      </c>
      <c r="P156" s="2"/>
      <c r="Q156" s="2"/>
      <c r="R156" s="2"/>
      <c r="S156" s="2"/>
      <c r="T156" s="2"/>
    </row>
    <row r="157" spans="1:20" ht="13" hidden="1">
      <c r="A157" s="3" t="s">
        <v>593</v>
      </c>
      <c r="B157" s="4" t="s">
        <v>594</v>
      </c>
      <c r="C157" s="4" t="s">
        <v>594</v>
      </c>
      <c r="D157" s="4" t="s">
        <v>16</v>
      </c>
      <c r="E157" s="4"/>
      <c r="F157" s="4">
        <v>2019</v>
      </c>
      <c r="G157" s="4" t="s">
        <v>1694</v>
      </c>
      <c r="H157" s="5" t="s">
        <v>1695</v>
      </c>
      <c r="I157" s="4" t="s">
        <v>596</v>
      </c>
      <c r="J157" s="2"/>
      <c r="K157" s="2"/>
      <c r="L157" s="2"/>
      <c r="M157" s="2"/>
      <c r="N157" s="2"/>
      <c r="O157" s="2"/>
      <c r="P157" s="2"/>
      <c r="Q157" s="2"/>
      <c r="R157" s="2"/>
      <c r="S157" s="2"/>
      <c r="T157" s="2"/>
    </row>
    <row r="158" spans="1:20" ht="13" hidden="1">
      <c r="A158" s="3" t="s">
        <v>597</v>
      </c>
      <c r="B158" s="4" t="s">
        <v>598</v>
      </c>
      <c r="C158" s="4" t="s">
        <v>598</v>
      </c>
      <c r="D158" s="4" t="s">
        <v>16</v>
      </c>
      <c r="E158" s="4"/>
      <c r="F158" s="4">
        <v>2019</v>
      </c>
      <c r="G158" s="4" t="s">
        <v>1696</v>
      </c>
      <c r="H158" s="5" t="s">
        <v>1697</v>
      </c>
      <c r="I158" s="4" t="s">
        <v>599</v>
      </c>
      <c r="J158" s="2"/>
      <c r="K158" s="2"/>
      <c r="L158" s="2"/>
      <c r="M158" s="2"/>
      <c r="N158" s="2"/>
      <c r="O158" s="2"/>
      <c r="P158" s="2"/>
      <c r="Q158" s="2"/>
      <c r="R158" s="2"/>
      <c r="S158" s="2"/>
      <c r="T158" s="2"/>
    </row>
    <row r="159" spans="1:20" ht="13" hidden="1">
      <c r="A159" s="3" t="s">
        <v>600</v>
      </c>
      <c r="B159" s="4" t="s">
        <v>601</v>
      </c>
      <c r="C159" s="4" t="s">
        <v>601</v>
      </c>
      <c r="D159" s="4" t="s">
        <v>7</v>
      </c>
      <c r="E159" s="4" t="s">
        <v>2364</v>
      </c>
      <c r="F159" s="4">
        <v>2019</v>
      </c>
      <c r="G159" s="4" t="s">
        <v>1603</v>
      </c>
      <c r="H159" s="5" t="s">
        <v>1698</v>
      </c>
      <c r="I159" s="4" t="s">
        <v>603</v>
      </c>
      <c r="J159" s="2"/>
      <c r="K159" s="2"/>
      <c r="L159" s="2"/>
      <c r="M159" s="2"/>
      <c r="N159" s="2"/>
      <c r="O159" s="2"/>
      <c r="P159" s="2"/>
      <c r="Q159" s="2"/>
      <c r="R159" s="2"/>
      <c r="S159" s="2"/>
      <c r="T159" s="2"/>
    </row>
    <row r="160" spans="1:20" ht="13" hidden="1">
      <c r="A160" s="31" t="s">
        <v>604</v>
      </c>
      <c r="B160" s="32" t="s">
        <v>605</v>
      </c>
      <c r="C160" s="32" t="s">
        <v>605</v>
      </c>
      <c r="D160" s="32" t="s">
        <v>7</v>
      </c>
      <c r="E160" s="32" t="s">
        <v>2365</v>
      </c>
      <c r="F160" s="32">
        <v>2019</v>
      </c>
      <c r="G160" s="32" t="s">
        <v>1445</v>
      </c>
      <c r="H160" s="33" t="s">
        <v>1699</v>
      </c>
      <c r="I160" s="32" t="s">
        <v>607</v>
      </c>
      <c r="J160" s="35"/>
      <c r="K160" s="35"/>
      <c r="L160" s="35"/>
      <c r="M160" s="35"/>
      <c r="N160" s="35"/>
      <c r="O160" s="35"/>
      <c r="P160" s="35"/>
      <c r="Q160" s="35"/>
      <c r="R160" s="35"/>
      <c r="S160" s="35"/>
      <c r="T160" s="35"/>
    </row>
    <row r="161" spans="1:20" ht="13" hidden="1">
      <c r="A161" s="31" t="s">
        <v>608</v>
      </c>
      <c r="B161" s="32" t="s">
        <v>609</v>
      </c>
      <c r="C161" s="32" t="s">
        <v>609</v>
      </c>
      <c r="D161" s="32" t="s">
        <v>7</v>
      </c>
      <c r="E161" s="32" t="s">
        <v>2366</v>
      </c>
      <c r="F161" s="32">
        <v>2019</v>
      </c>
      <c r="G161" s="32" t="s">
        <v>1445</v>
      </c>
      <c r="H161" s="33" t="s">
        <v>1700</v>
      </c>
      <c r="I161" s="32" t="s">
        <v>611</v>
      </c>
      <c r="J161" s="35"/>
      <c r="K161" s="35"/>
      <c r="L161" s="35"/>
      <c r="M161" s="35"/>
      <c r="N161" s="35"/>
      <c r="O161" s="35"/>
      <c r="P161" s="35"/>
      <c r="Q161" s="35"/>
      <c r="R161" s="35"/>
      <c r="S161" s="35"/>
      <c r="T161" s="35"/>
    </row>
    <row r="162" spans="1:20" ht="13">
      <c r="A162" s="3" t="s">
        <v>612</v>
      </c>
      <c r="B162" s="4" t="s">
        <v>613</v>
      </c>
      <c r="C162" s="4" t="s">
        <v>613</v>
      </c>
      <c r="D162" s="4" t="s">
        <v>7</v>
      </c>
      <c r="E162" s="4" t="s">
        <v>7</v>
      </c>
      <c r="F162" s="4">
        <v>2019</v>
      </c>
      <c r="G162" s="4" t="s">
        <v>1701</v>
      </c>
      <c r="H162" s="5" t="s">
        <v>1702</v>
      </c>
      <c r="I162" s="4" t="s">
        <v>615</v>
      </c>
      <c r="J162" s="2" t="s">
        <v>2367</v>
      </c>
      <c r="K162" s="2" t="s">
        <v>2153</v>
      </c>
      <c r="L162" s="2" t="s">
        <v>2368</v>
      </c>
      <c r="M162" s="2"/>
      <c r="N162" s="2" t="s">
        <v>2371</v>
      </c>
      <c r="O162" s="2" t="s">
        <v>2372</v>
      </c>
      <c r="P162" s="2"/>
      <c r="Q162" s="2"/>
      <c r="R162" s="2"/>
      <c r="S162" s="2"/>
      <c r="T162" s="2"/>
    </row>
    <row r="163" spans="1:20" ht="13" hidden="1">
      <c r="A163" s="3" t="s">
        <v>616</v>
      </c>
      <c r="B163" s="4" t="s">
        <v>617</v>
      </c>
      <c r="C163" s="4" t="s">
        <v>617</v>
      </c>
      <c r="D163" s="4" t="s">
        <v>7</v>
      </c>
      <c r="E163" s="4" t="s">
        <v>2374</v>
      </c>
      <c r="F163" s="4">
        <v>2019</v>
      </c>
      <c r="G163" s="4" t="s">
        <v>1701</v>
      </c>
      <c r="H163" s="5" t="s">
        <v>1703</v>
      </c>
      <c r="I163" s="4" t="s">
        <v>619</v>
      </c>
      <c r="J163" s="2"/>
      <c r="K163" s="2"/>
      <c r="L163" s="2"/>
      <c r="M163" s="2"/>
      <c r="N163" s="2"/>
      <c r="O163" s="2"/>
      <c r="P163" s="2"/>
      <c r="Q163" s="2"/>
      <c r="R163" s="2"/>
      <c r="S163" s="2"/>
      <c r="T163" s="2"/>
    </row>
    <row r="164" spans="1:20" ht="13">
      <c r="A164" s="21" t="s">
        <v>620</v>
      </c>
      <c r="B164" s="22" t="s">
        <v>621</v>
      </c>
      <c r="C164" s="22" t="s">
        <v>621</v>
      </c>
      <c r="D164" s="22" t="s">
        <v>7</v>
      </c>
      <c r="E164" s="22" t="s">
        <v>2375</v>
      </c>
      <c r="F164" s="22">
        <v>2019</v>
      </c>
      <c r="G164" s="22" t="s">
        <v>1701</v>
      </c>
      <c r="H164" s="23" t="s">
        <v>1704</v>
      </c>
      <c r="I164" s="22" t="s">
        <v>623</v>
      </c>
      <c r="J164" s="24" t="s">
        <v>2376</v>
      </c>
      <c r="K164" s="24" t="s">
        <v>2153</v>
      </c>
      <c r="L164" s="24" t="s">
        <v>2377</v>
      </c>
      <c r="M164" s="24"/>
      <c r="N164" s="24" t="s">
        <v>2378</v>
      </c>
      <c r="O164" s="24" t="s">
        <v>2379</v>
      </c>
      <c r="P164" s="24"/>
      <c r="Q164" s="24"/>
      <c r="R164" s="24"/>
      <c r="S164" s="24"/>
      <c r="T164" s="24"/>
    </row>
    <row r="165" spans="1:20" ht="13" hidden="1">
      <c r="A165" s="3" t="s">
        <v>624</v>
      </c>
      <c r="B165" s="4" t="s">
        <v>625</v>
      </c>
      <c r="C165" s="4" t="s">
        <v>625</v>
      </c>
      <c r="D165" s="4" t="s">
        <v>7</v>
      </c>
      <c r="E165" s="4" t="s">
        <v>2381</v>
      </c>
      <c r="F165" s="4">
        <v>2019</v>
      </c>
      <c r="G165" s="4" t="s">
        <v>1701</v>
      </c>
      <c r="H165" s="5" t="s">
        <v>1705</v>
      </c>
      <c r="I165" s="4" t="s">
        <v>627</v>
      </c>
      <c r="J165" s="2"/>
      <c r="K165" s="2"/>
      <c r="L165" s="2"/>
      <c r="M165" s="2"/>
      <c r="N165" s="2"/>
      <c r="O165" s="2"/>
      <c r="P165" s="2"/>
      <c r="Q165" s="2"/>
      <c r="R165" s="2"/>
      <c r="S165" s="2"/>
      <c r="T165" s="2"/>
    </row>
    <row r="166" spans="1:20" ht="13">
      <c r="A166" s="3" t="s">
        <v>628</v>
      </c>
      <c r="B166" s="4" t="s">
        <v>629</v>
      </c>
      <c r="C166" s="4" t="s">
        <v>629</v>
      </c>
      <c r="D166" s="4" t="s">
        <v>7</v>
      </c>
      <c r="E166" s="4" t="s">
        <v>7</v>
      </c>
      <c r="F166" s="4">
        <v>2019</v>
      </c>
      <c r="G166" s="4" t="s">
        <v>1701</v>
      </c>
      <c r="H166" s="5" t="s">
        <v>1706</v>
      </c>
      <c r="I166" s="4" t="s">
        <v>631</v>
      </c>
      <c r="J166" s="2" t="s">
        <v>2382</v>
      </c>
      <c r="K166" s="2" t="s">
        <v>2160</v>
      </c>
      <c r="L166" s="2" t="s">
        <v>2094</v>
      </c>
      <c r="M166" s="2"/>
      <c r="N166" s="2" t="s">
        <v>2385</v>
      </c>
      <c r="O166" s="2" t="s">
        <v>2386</v>
      </c>
      <c r="P166" s="2"/>
      <c r="Q166" s="2"/>
      <c r="R166" s="2"/>
      <c r="S166" s="2"/>
      <c r="T166" s="2"/>
    </row>
    <row r="167" spans="1:20" ht="13" hidden="1">
      <c r="A167" s="3" t="s">
        <v>632</v>
      </c>
      <c r="B167" s="4" t="s">
        <v>633</v>
      </c>
      <c r="C167" s="4" t="s">
        <v>633</v>
      </c>
      <c r="D167" s="4" t="s">
        <v>7</v>
      </c>
      <c r="E167" s="4" t="s">
        <v>2388</v>
      </c>
      <c r="F167" s="4">
        <v>2019</v>
      </c>
      <c r="G167" s="4" t="s">
        <v>1701</v>
      </c>
      <c r="H167" s="5" t="s">
        <v>1707</v>
      </c>
      <c r="I167" s="4" t="s">
        <v>635</v>
      </c>
      <c r="J167" s="2"/>
      <c r="K167" s="2"/>
      <c r="L167" s="2"/>
      <c r="M167" s="2"/>
      <c r="N167" s="2"/>
      <c r="O167" s="2"/>
      <c r="P167" s="2"/>
      <c r="Q167" s="2"/>
      <c r="R167" s="2"/>
      <c r="S167" s="2"/>
      <c r="T167" s="2"/>
    </row>
    <row r="168" spans="1:20" ht="13">
      <c r="A168" s="3" t="s">
        <v>636</v>
      </c>
      <c r="B168" s="4" t="s">
        <v>637</v>
      </c>
      <c r="C168" s="4" t="s">
        <v>637</v>
      </c>
      <c r="D168" s="4" t="s">
        <v>7</v>
      </c>
      <c r="E168" s="4" t="s">
        <v>2389</v>
      </c>
      <c r="F168" s="4">
        <v>2019</v>
      </c>
      <c r="G168" s="4" t="s">
        <v>1496</v>
      </c>
      <c r="H168" s="5" t="s">
        <v>1708</v>
      </c>
      <c r="I168" s="4" t="s">
        <v>639</v>
      </c>
      <c r="J168" s="2" t="s">
        <v>2390</v>
      </c>
      <c r="K168" s="2" t="s">
        <v>2160</v>
      </c>
      <c r="L168" s="2" t="s">
        <v>2099</v>
      </c>
      <c r="M168" s="2"/>
      <c r="N168" s="2" t="s">
        <v>2392</v>
      </c>
      <c r="O168" s="2" t="s">
        <v>2393</v>
      </c>
      <c r="P168" s="2"/>
      <c r="Q168" s="2"/>
      <c r="R168" s="2"/>
      <c r="S168" s="2"/>
      <c r="T168" s="2"/>
    </row>
    <row r="169" spans="1:20" ht="13">
      <c r="A169" s="31" t="s">
        <v>640</v>
      </c>
      <c r="B169" s="32" t="s">
        <v>641</v>
      </c>
      <c r="C169" s="32" t="s">
        <v>641</v>
      </c>
      <c r="D169" s="32" t="s">
        <v>7</v>
      </c>
      <c r="E169" s="32" t="s">
        <v>7</v>
      </c>
      <c r="F169" s="32">
        <v>2019</v>
      </c>
      <c r="G169" s="32" t="s">
        <v>1496</v>
      </c>
      <c r="H169" s="33" t="s">
        <v>1709</v>
      </c>
      <c r="I169" s="32" t="s">
        <v>643</v>
      </c>
      <c r="J169" s="35" t="s">
        <v>2395</v>
      </c>
      <c r="K169" s="35" t="s">
        <v>2160</v>
      </c>
      <c r="L169" s="35" t="s">
        <v>2094</v>
      </c>
      <c r="M169" s="35"/>
      <c r="N169" s="35" t="s">
        <v>2398</v>
      </c>
      <c r="O169" s="35" t="s">
        <v>2399</v>
      </c>
      <c r="P169" s="35"/>
      <c r="Q169" s="35"/>
      <c r="R169" s="35"/>
      <c r="S169" s="35"/>
      <c r="T169" s="35"/>
    </row>
    <row r="170" spans="1:20" ht="13">
      <c r="A170" s="3" t="s">
        <v>644</v>
      </c>
      <c r="B170" s="4" t="s">
        <v>645</v>
      </c>
      <c r="C170" s="4" t="s">
        <v>645</v>
      </c>
      <c r="D170" s="4" t="s">
        <v>7</v>
      </c>
      <c r="E170" s="4" t="s">
        <v>7</v>
      </c>
      <c r="F170" s="4">
        <v>2019</v>
      </c>
      <c r="G170" s="4" t="s">
        <v>1701</v>
      </c>
      <c r="H170" s="5" t="s">
        <v>1710</v>
      </c>
      <c r="I170" s="4" t="s">
        <v>647</v>
      </c>
      <c r="J170" s="2" t="s">
        <v>2401</v>
      </c>
      <c r="K170" s="2" t="s">
        <v>2160</v>
      </c>
      <c r="L170" s="2" t="s">
        <v>2094</v>
      </c>
      <c r="M170" s="2"/>
      <c r="N170" s="2" t="s">
        <v>2404</v>
      </c>
      <c r="O170" s="2" t="s">
        <v>2405</v>
      </c>
      <c r="P170" s="2"/>
      <c r="Q170" s="2"/>
      <c r="R170" s="2"/>
      <c r="S170" s="2"/>
      <c r="T170" s="2"/>
    </row>
    <row r="171" spans="1:20" ht="13">
      <c r="A171" s="12" t="s">
        <v>648</v>
      </c>
      <c r="B171" s="13" t="s">
        <v>649</v>
      </c>
      <c r="C171" s="13" t="s">
        <v>649</v>
      </c>
      <c r="D171" s="13" t="s">
        <v>7</v>
      </c>
      <c r="E171" s="13" t="s">
        <v>7</v>
      </c>
      <c r="F171" s="13">
        <v>2019</v>
      </c>
      <c r="G171" s="13" t="s">
        <v>1494</v>
      </c>
      <c r="H171" s="14" t="s">
        <v>1711</v>
      </c>
      <c r="I171" s="13" t="s">
        <v>651</v>
      </c>
      <c r="J171" s="15" t="s">
        <v>2407</v>
      </c>
      <c r="K171" s="15" t="s">
        <v>2153</v>
      </c>
      <c r="L171" s="15" t="s">
        <v>2408</v>
      </c>
      <c r="M171" s="15"/>
      <c r="N171" s="15" t="s">
        <v>2411</v>
      </c>
      <c r="O171" s="15" t="s">
        <v>2412</v>
      </c>
      <c r="P171" s="15"/>
      <c r="Q171" s="15"/>
      <c r="R171" s="15"/>
      <c r="S171" s="15"/>
      <c r="T171" s="15"/>
    </row>
    <row r="172" spans="1:20" ht="13" hidden="1">
      <c r="A172" s="3" t="s">
        <v>652</v>
      </c>
      <c r="B172" s="4" t="s">
        <v>653</v>
      </c>
      <c r="C172" s="4" t="s">
        <v>653</v>
      </c>
      <c r="D172" s="4" t="s">
        <v>16</v>
      </c>
      <c r="E172" s="4"/>
      <c r="F172" s="4">
        <v>2019</v>
      </c>
      <c r="G172" s="4" t="s">
        <v>1712</v>
      </c>
      <c r="H172" s="5" t="s">
        <v>1713</v>
      </c>
      <c r="I172" s="4" t="s">
        <v>655</v>
      </c>
      <c r="J172" s="2"/>
      <c r="K172" s="2"/>
      <c r="L172" s="2"/>
      <c r="M172" s="2"/>
      <c r="N172" s="2"/>
      <c r="O172" s="2"/>
      <c r="P172" s="2"/>
      <c r="Q172" s="2"/>
      <c r="R172" s="2"/>
      <c r="S172" s="2"/>
      <c r="T172" s="2"/>
    </row>
    <row r="173" spans="1:20" ht="13" hidden="1">
      <c r="A173" s="3" t="s">
        <v>656</v>
      </c>
      <c r="B173" s="4" t="s">
        <v>657</v>
      </c>
      <c r="C173" s="4" t="s">
        <v>657</v>
      </c>
      <c r="D173" s="4" t="s">
        <v>16</v>
      </c>
      <c r="E173" s="4"/>
      <c r="F173" s="4">
        <v>2019</v>
      </c>
      <c r="G173" s="4" t="s">
        <v>1714</v>
      </c>
      <c r="H173" s="5" t="s">
        <v>1715</v>
      </c>
      <c r="I173" s="4" t="s">
        <v>659</v>
      </c>
      <c r="J173" s="2"/>
      <c r="K173" s="2"/>
      <c r="L173" s="2"/>
      <c r="M173" s="2"/>
      <c r="N173" s="2"/>
      <c r="O173" s="2"/>
      <c r="P173" s="2"/>
      <c r="Q173" s="2"/>
      <c r="R173" s="2"/>
      <c r="S173" s="2"/>
      <c r="T173" s="2"/>
    </row>
    <row r="174" spans="1:20" ht="13" hidden="1">
      <c r="A174" s="3" t="s">
        <v>660</v>
      </c>
      <c r="B174" s="4" t="s">
        <v>661</v>
      </c>
      <c r="C174" s="4" t="s">
        <v>661</v>
      </c>
      <c r="D174" s="4" t="s">
        <v>16</v>
      </c>
      <c r="E174" s="4"/>
      <c r="F174" s="4">
        <v>2019</v>
      </c>
      <c r="G174" s="4" t="s">
        <v>1716</v>
      </c>
      <c r="H174" s="5" t="s">
        <v>1717</v>
      </c>
      <c r="I174" s="4" t="s">
        <v>663</v>
      </c>
      <c r="J174" s="2"/>
      <c r="K174" s="2"/>
      <c r="L174" s="2"/>
      <c r="M174" s="2"/>
      <c r="N174" s="2"/>
      <c r="O174" s="2"/>
      <c r="P174" s="2"/>
      <c r="Q174" s="2"/>
      <c r="R174" s="2"/>
      <c r="S174" s="2"/>
      <c r="T174" s="2"/>
    </row>
    <row r="175" spans="1:20" ht="13" hidden="1">
      <c r="A175" s="3" t="s">
        <v>664</v>
      </c>
      <c r="B175" s="4" t="s">
        <v>665</v>
      </c>
      <c r="C175" s="4" t="s">
        <v>665</v>
      </c>
      <c r="D175" s="4" t="s">
        <v>7</v>
      </c>
      <c r="E175" s="4" t="s">
        <v>16</v>
      </c>
      <c r="F175" s="4">
        <v>2019</v>
      </c>
      <c r="G175" s="4" t="s">
        <v>1718</v>
      </c>
      <c r="H175" s="5" t="s">
        <v>1719</v>
      </c>
      <c r="I175" s="4" t="s">
        <v>666</v>
      </c>
      <c r="J175" s="2"/>
      <c r="K175" s="2"/>
      <c r="L175" s="2"/>
      <c r="M175" s="2"/>
      <c r="N175" s="2"/>
      <c r="O175" s="2"/>
      <c r="P175" s="2"/>
      <c r="Q175" s="2"/>
      <c r="R175" s="2"/>
      <c r="S175" s="2"/>
      <c r="T175" s="2"/>
    </row>
    <row r="176" spans="1:20" ht="13">
      <c r="A176" s="21" t="s">
        <v>667</v>
      </c>
      <c r="B176" s="22" t="s">
        <v>668</v>
      </c>
      <c r="C176" s="22" t="s">
        <v>668</v>
      </c>
      <c r="D176" s="22" t="s">
        <v>7</v>
      </c>
      <c r="E176" s="22" t="s">
        <v>2413</v>
      </c>
      <c r="F176" s="22">
        <v>2019</v>
      </c>
      <c r="G176" s="22" t="s">
        <v>1720</v>
      </c>
      <c r="H176" s="23" t="s">
        <v>1721</v>
      </c>
      <c r="I176" s="22" t="s">
        <v>670</v>
      </c>
      <c r="J176" s="24" t="s">
        <v>2414</v>
      </c>
      <c r="K176" s="24" t="s">
        <v>2160</v>
      </c>
      <c r="L176" s="24" t="s">
        <v>2415</v>
      </c>
      <c r="M176" s="24"/>
      <c r="N176" s="24" t="s">
        <v>2417</v>
      </c>
      <c r="O176" s="24" t="s">
        <v>2418</v>
      </c>
      <c r="P176" s="24"/>
      <c r="Q176" s="24"/>
      <c r="R176" s="24"/>
      <c r="S176" s="24"/>
      <c r="T176" s="24"/>
    </row>
    <row r="177" spans="1:20" ht="13">
      <c r="A177" s="31" t="s">
        <v>671</v>
      </c>
      <c r="B177" s="32" t="s">
        <v>672</v>
      </c>
      <c r="C177" s="32" t="s">
        <v>672</v>
      </c>
      <c r="D177" s="32" t="s">
        <v>7</v>
      </c>
      <c r="E177" s="32" t="s">
        <v>7</v>
      </c>
      <c r="F177" s="32">
        <v>2019</v>
      </c>
      <c r="G177" s="32" t="s">
        <v>1537</v>
      </c>
      <c r="H177" s="33" t="s">
        <v>1722</v>
      </c>
      <c r="I177" s="32" t="s">
        <v>674</v>
      </c>
      <c r="J177" s="35" t="s">
        <v>2420</v>
      </c>
      <c r="K177" s="35" t="s">
        <v>2160</v>
      </c>
      <c r="L177" s="35" t="s">
        <v>2099</v>
      </c>
      <c r="M177" s="35"/>
      <c r="N177" s="35" t="s">
        <v>2422</v>
      </c>
      <c r="O177" s="35" t="s">
        <v>2423</v>
      </c>
      <c r="P177" s="35"/>
      <c r="Q177" s="35"/>
      <c r="R177" s="35"/>
      <c r="S177" s="35"/>
      <c r="T177" s="35"/>
    </row>
    <row r="178" spans="1:20" ht="13">
      <c r="A178" s="3" t="s">
        <v>675</v>
      </c>
      <c r="B178" s="4" t="s">
        <v>676</v>
      </c>
      <c r="C178" s="4" t="s">
        <v>676</v>
      </c>
      <c r="D178" s="4" t="s">
        <v>7</v>
      </c>
      <c r="E178" s="4" t="s">
        <v>7</v>
      </c>
      <c r="F178" s="4">
        <v>2019</v>
      </c>
      <c r="G178" s="4" t="s">
        <v>1723</v>
      </c>
      <c r="H178" s="5" t="s">
        <v>1724</v>
      </c>
      <c r="I178" s="4" t="s">
        <v>677</v>
      </c>
      <c r="J178" s="2" t="s">
        <v>2425</v>
      </c>
      <c r="K178" s="2" t="s">
        <v>2160</v>
      </c>
      <c r="L178" s="2" t="s">
        <v>2426</v>
      </c>
      <c r="M178" s="2"/>
      <c r="N178" s="2" t="s">
        <v>2428</v>
      </c>
      <c r="O178" s="2" t="s">
        <v>2429</v>
      </c>
      <c r="P178" s="2"/>
      <c r="Q178" s="2"/>
      <c r="R178" s="2"/>
      <c r="S178" s="2"/>
      <c r="T178" s="2"/>
    </row>
    <row r="179" spans="1:20" ht="13" hidden="1">
      <c r="A179" s="3" t="s">
        <v>678</v>
      </c>
      <c r="B179" s="4" t="s">
        <v>679</v>
      </c>
      <c r="C179" s="4" t="s">
        <v>679</v>
      </c>
      <c r="D179" s="4" t="s">
        <v>16</v>
      </c>
      <c r="E179" s="4"/>
      <c r="F179" s="4">
        <v>2019</v>
      </c>
      <c r="G179" s="4" t="s">
        <v>1725</v>
      </c>
      <c r="H179" s="5" t="s">
        <v>1726</v>
      </c>
      <c r="I179" s="4" t="s">
        <v>681</v>
      </c>
      <c r="J179" s="2"/>
      <c r="K179" s="2"/>
      <c r="L179" s="2"/>
      <c r="M179" s="2"/>
      <c r="N179" s="2"/>
      <c r="O179" s="2"/>
      <c r="P179" s="2"/>
      <c r="Q179" s="2"/>
      <c r="R179" s="2"/>
      <c r="S179" s="2"/>
      <c r="T179" s="2"/>
    </row>
    <row r="180" spans="1:20" ht="13">
      <c r="A180" s="3" t="s">
        <v>682</v>
      </c>
      <c r="B180" s="4" t="s">
        <v>683</v>
      </c>
      <c r="C180" s="4" t="s">
        <v>683</v>
      </c>
      <c r="D180" s="4" t="s">
        <v>7</v>
      </c>
      <c r="E180" s="4" t="s">
        <v>7</v>
      </c>
      <c r="F180" s="4">
        <v>2019</v>
      </c>
      <c r="G180" s="4" t="s">
        <v>1537</v>
      </c>
      <c r="H180" s="5" t="s">
        <v>1727</v>
      </c>
      <c r="I180" s="4" t="s">
        <v>685</v>
      </c>
      <c r="J180" s="2" t="s">
        <v>2431</v>
      </c>
      <c r="K180" s="2" t="s">
        <v>2160</v>
      </c>
      <c r="L180" s="2" t="s">
        <v>2094</v>
      </c>
      <c r="M180" s="2"/>
      <c r="N180" s="2" t="s">
        <v>2434</v>
      </c>
      <c r="O180" s="2" t="s">
        <v>2435</v>
      </c>
      <c r="P180" s="2"/>
      <c r="Q180" s="2"/>
      <c r="R180" s="2"/>
      <c r="S180" s="2"/>
      <c r="T180" s="2"/>
    </row>
    <row r="181" spans="1:20" ht="13" hidden="1">
      <c r="A181" s="3" t="s">
        <v>686</v>
      </c>
      <c r="B181" s="4" t="s">
        <v>687</v>
      </c>
      <c r="C181" s="4" t="s">
        <v>687</v>
      </c>
      <c r="D181" s="4" t="s">
        <v>16</v>
      </c>
      <c r="E181" s="4"/>
      <c r="F181" s="4">
        <v>2019</v>
      </c>
      <c r="G181" s="4" t="s">
        <v>1723</v>
      </c>
      <c r="H181" s="5" t="s">
        <v>1728</v>
      </c>
      <c r="I181" s="4" t="s">
        <v>688</v>
      </c>
      <c r="J181" s="2"/>
      <c r="K181" s="2"/>
      <c r="L181" s="2"/>
      <c r="M181" s="2"/>
      <c r="N181" s="2"/>
      <c r="O181" s="2"/>
      <c r="P181" s="2"/>
      <c r="Q181" s="2"/>
      <c r="R181" s="2"/>
      <c r="S181" s="2"/>
      <c r="T181" s="2"/>
    </row>
    <row r="182" spans="1:20" ht="13" hidden="1">
      <c r="A182" s="3" t="s">
        <v>689</v>
      </c>
      <c r="B182" s="4" t="s">
        <v>690</v>
      </c>
      <c r="C182" s="4" t="s">
        <v>690</v>
      </c>
      <c r="D182" s="4" t="s">
        <v>16</v>
      </c>
      <c r="E182" s="4"/>
      <c r="F182" s="4">
        <v>2019</v>
      </c>
      <c r="G182" s="4" t="s">
        <v>1729</v>
      </c>
      <c r="H182" s="5" t="s">
        <v>1730</v>
      </c>
      <c r="I182" s="4" t="s">
        <v>692</v>
      </c>
      <c r="J182" s="2"/>
      <c r="K182" s="2"/>
      <c r="L182" s="2"/>
      <c r="M182" s="2"/>
      <c r="N182" s="2"/>
      <c r="O182" s="2"/>
      <c r="P182" s="2"/>
      <c r="Q182" s="2"/>
      <c r="R182" s="2"/>
      <c r="S182" s="2"/>
      <c r="T182" s="2"/>
    </row>
    <row r="183" spans="1:20" ht="13">
      <c r="A183" s="3" t="s">
        <v>693</v>
      </c>
      <c r="B183" s="4" t="s">
        <v>694</v>
      </c>
      <c r="C183" s="4" t="s">
        <v>694</v>
      </c>
      <c r="D183" s="4" t="s">
        <v>7</v>
      </c>
      <c r="E183" s="4" t="s">
        <v>7</v>
      </c>
      <c r="F183" s="4">
        <v>2019</v>
      </c>
      <c r="G183" s="4" t="s">
        <v>1539</v>
      </c>
      <c r="H183" s="5" t="s">
        <v>1731</v>
      </c>
      <c r="I183" s="4" t="s">
        <v>696</v>
      </c>
      <c r="J183" s="2" t="s">
        <v>2437</v>
      </c>
      <c r="K183" s="2" t="s">
        <v>2160</v>
      </c>
      <c r="L183" s="2" t="s">
        <v>2094</v>
      </c>
      <c r="M183" s="2"/>
      <c r="N183" s="2" t="s">
        <v>2438</v>
      </c>
      <c r="O183" s="2" t="s">
        <v>2439</v>
      </c>
      <c r="P183" s="2"/>
      <c r="Q183" s="2"/>
      <c r="R183" s="2"/>
      <c r="S183" s="2"/>
      <c r="T183" s="2"/>
    </row>
    <row r="184" spans="1:20" ht="13" hidden="1">
      <c r="A184" s="3" t="s">
        <v>697</v>
      </c>
      <c r="B184" s="4" t="s">
        <v>698</v>
      </c>
      <c r="C184" s="4" t="s">
        <v>698</v>
      </c>
      <c r="D184" s="4" t="s">
        <v>16</v>
      </c>
      <c r="E184" s="4"/>
      <c r="F184" s="4">
        <v>2018</v>
      </c>
      <c r="G184" s="4" t="s">
        <v>1732</v>
      </c>
      <c r="H184" s="5" t="s">
        <v>1733</v>
      </c>
      <c r="I184" s="6"/>
      <c r="J184" s="2"/>
      <c r="K184" s="2"/>
      <c r="L184" s="2"/>
      <c r="M184" s="2"/>
      <c r="N184" s="2"/>
      <c r="O184" s="2"/>
      <c r="P184" s="2"/>
      <c r="Q184" s="2"/>
      <c r="R184" s="2"/>
      <c r="S184" s="2"/>
      <c r="T184" s="2"/>
    </row>
    <row r="185" spans="1:20" ht="13">
      <c r="A185" s="21" t="s">
        <v>700</v>
      </c>
      <c r="B185" s="22" t="s">
        <v>701</v>
      </c>
      <c r="C185" s="22" t="s">
        <v>701</v>
      </c>
      <c r="D185" s="22" t="s">
        <v>7</v>
      </c>
      <c r="E185" s="22" t="s">
        <v>2441</v>
      </c>
      <c r="F185" s="22">
        <v>2018</v>
      </c>
      <c r="G185" s="22" t="s">
        <v>1734</v>
      </c>
      <c r="H185" s="23" t="s">
        <v>1735</v>
      </c>
      <c r="I185" s="22" t="s">
        <v>702</v>
      </c>
      <c r="J185" s="24" t="s">
        <v>2442</v>
      </c>
      <c r="K185" s="24" t="s">
        <v>2160</v>
      </c>
      <c r="L185" s="24" t="s">
        <v>2443</v>
      </c>
      <c r="M185" s="24"/>
      <c r="N185" s="24" t="s">
        <v>2445</v>
      </c>
      <c r="O185" s="24" t="s">
        <v>2120</v>
      </c>
      <c r="P185" s="24"/>
      <c r="Q185" s="24"/>
      <c r="R185" s="24"/>
      <c r="S185" s="24"/>
      <c r="T185" s="24"/>
    </row>
    <row r="186" spans="1:20" ht="26.25" customHeight="1">
      <c r="A186" s="21" t="s">
        <v>700</v>
      </c>
      <c r="B186" s="22" t="s">
        <v>703</v>
      </c>
      <c r="C186" s="22" t="s">
        <v>703</v>
      </c>
      <c r="D186" s="22" t="s">
        <v>7</v>
      </c>
      <c r="E186" s="22" t="s">
        <v>2441</v>
      </c>
      <c r="F186" s="22">
        <v>2018</v>
      </c>
      <c r="G186" s="22" t="s">
        <v>1734</v>
      </c>
      <c r="H186" s="23" t="s">
        <v>1736</v>
      </c>
      <c r="I186" s="22" t="s">
        <v>704</v>
      </c>
      <c r="J186" s="24" t="s">
        <v>2446</v>
      </c>
      <c r="K186" s="24" t="s">
        <v>2160</v>
      </c>
      <c r="L186" s="24" t="s">
        <v>2443</v>
      </c>
      <c r="M186" s="24"/>
      <c r="N186" s="24" t="s">
        <v>2445</v>
      </c>
      <c r="O186" s="24" t="s">
        <v>2120</v>
      </c>
      <c r="P186" s="24"/>
      <c r="Q186" s="24"/>
      <c r="R186" s="24"/>
      <c r="S186" s="24"/>
      <c r="T186" s="24"/>
    </row>
    <row r="187" spans="1:20" ht="33.75" customHeight="1">
      <c r="A187" s="12" t="s">
        <v>700</v>
      </c>
      <c r="B187" s="13" t="s">
        <v>705</v>
      </c>
      <c r="C187" s="13" t="s">
        <v>705</v>
      </c>
      <c r="D187" s="13" t="s">
        <v>7</v>
      </c>
      <c r="E187" s="13" t="s">
        <v>2441</v>
      </c>
      <c r="F187" s="13">
        <v>2018</v>
      </c>
      <c r="G187" s="13" t="s">
        <v>1734</v>
      </c>
      <c r="H187" s="14" t="s">
        <v>1737</v>
      </c>
      <c r="I187" s="13" t="s">
        <v>706</v>
      </c>
      <c r="J187" s="15" t="s">
        <v>2448</v>
      </c>
      <c r="K187" s="15" t="s">
        <v>2160</v>
      </c>
      <c r="L187" s="15" t="s">
        <v>2443</v>
      </c>
      <c r="M187" s="15"/>
      <c r="N187" s="15" t="s">
        <v>2449</v>
      </c>
      <c r="O187" s="15" t="s">
        <v>2120</v>
      </c>
      <c r="P187" s="15"/>
      <c r="Q187" s="15"/>
      <c r="R187" s="15"/>
      <c r="S187" s="15"/>
      <c r="T187" s="15"/>
    </row>
    <row r="188" spans="1:20" ht="13">
      <c r="A188" s="3" t="s">
        <v>707</v>
      </c>
      <c r="B188" s="4" t="s">
        <v>708</v>
      </c>
      <c r="C188" s="4" t="s">
        <v>708</v>
      </c>
      <c r="D188" s="4" t="s">
        <v>7</v>
      </c>
      <c r="E188" s="4" t="s">
        <v>7</v>
      </c>
      <c r="F188" s="4">
        <v>2018</v>
      </c>
      <c r="G188" s="4" t="s">
        <v>1460</v>
      </c>
      <c r="H188" s="5" t="s">
        <v>1738</v>
      </c>
      <c r="I188" s="4" t="s">
        <v>710</v>
      </c>
      <c r="J188" s="2" t="s">
        <v>2451</v>
      </c>
      <c r="K188" s="2" t="s">
        <v>2560</v>
      </c>
      <c r="L188" s="2" t="s">
        <v>2094</v>
      </c>
      <c r="M188" s="2"/>
      <c r="N188" s="2" t="s">
        <v>2452</v>
      </c>
      <c r="O188" s="2" t="s">
        <v>2453</v>
      </c>
      <c r="P188" s="2"/>
      <c r="Q188" s="2"/>
      <c r="R188" s="2"/>
      <c r="S188" s="2"/>
      <c r="T188" s="2"/>
    </row>
    <row r="189" spans="1:20" ht="13" hidden="1">
      <c r="A189" s="3" t="s">
        <v>711</v>
      </c>
      <c r="B189" s="4" t="s">
        <v>712</v>
      </c>
      <c r="C189" s="4" t="s">
        <v>712</v>
      </c>
      <c r="D189" s="4" t="s">
        <v>16</v>
      </c>
      <c r="E189" s="4"/>
      <c r="F189" s="4">
        <v>2018</v>
      </c>
      <c r="G189" s="4" t="s">
        <v>1739</v>
      </c>
      <c r="H189" s="5" t="s">
        <v>1740</v>
      </c>
      <c r="I189" s="6"/>
      <c r="J189" s="2"/>
      <c r="K189" s="2"/>
      <c r="L189" s="2"/>
      <c r="M189" s="2"/>
      <c r="N189" s="2"/>
      <c r="O189" s="2"/>
      <c r="P189" s="2"/>
      <c r="Q189" s="2"/>
      <c r="R189" s="2"/>
      <c r="S189" s="2"/>
      <c r="T189" s="2"/>
    </row>
    <row r="190" spans="1:20" ht="13" hidden="1">
      <c r="A190" s="3" t="s">
        <v>714</v>
      </c>
      <c r="B190" s="4" t="s">
        <v>715</v>
      </c>
      <c r="C190" s="4" t="s">
        <v>715</v>
      </c>
      <c r="D190" s="4" t="s">
        <v>7</v>
      </c>
      <c r="E190" s="4" t="s">
        <v>2455</v>
      </c>
      <c r="F190" s="4">
        <v>2018</v>
      </c>
      <c r="G190" s="4" t="s">
        <v>1741</v>
      </c>
      <c r="H190" s="5" t="s">
        <v>1742</v>
      </c>
      <c r="I190" s="4" t="s">
        <v>717</v>
      </c>
      <c r="J190" s="2" t="s">
        <v>2456</v>
      </c>
      <c r="K190" s="2" t="s">
        <v>2153</v>
      </c>
      <c r="L190" s="2" t="s">
        <v>2457</v>
      </c>
      <c r="M190" s="2"/>
      <c r="N190" s="2"/>
      <c r="O190" s="2"/>
      <c r="P190" s="2"/>
      <c r="Q190" s="2"/>
      <c r="R190" s="2"/>
      <c r="S190" s="2"/>
      <c r="T190" s="2"/>
    </row>
    <row r="191" spans="1:20" ht="13" hidden="1">
      <c r="A191" s="36" t="s">
        <v>718</v>
      </c>
      <c r="B191" s="4" t="s">
        <v>719</v>
      </c>
      <c r="C191" s="4" t="s">
        <v>719</v>
      </c>
      <c r="D191" s="4" t="s">
        <v>7</v>
      </c>
      <c r="E191" s="4" t="s">
        <v>2458</v>
      </c>
      <c r="F191" s="4">
        <v>2018</v>
      </c>
      <c r="G191" s="4" t="s">
        <v>1743</v>
      </c>
      <c r="H191" s="5" t="s">
        <v>1744</v>
      </c>
      <c r="I191" s="4" t="s">
        <v>721</v>
      </c>
      <c r="J191" s="2" t="s">
        <v>2459</v>
      </c>
      <c r="K191" s="2" t="s">
        <v>2231</v>
      </c>
      <c r="L191" s="2" t="s">
        <v>2460</v>
      </c>
      <c r="M191" s="2"/>
      <c r="N191" s="2"/>
      <c r="O191" s="2" t="s">
        <v>2462</v>
      </c>
      <c r="P191" s="2"/>
      <c r="Q191" s="2"/>
      <c r="R191" s="2"/>
      <c r="S191" s="2"/>
      <c r="T191" s="2"/>
    </row>
    <row r="192" spans="1:20" ht="13" hidden="1">
      <c r="A192" s="3" t="s">
        <v>722</v>
      </c>
      <c r="B192" s="4" t="s">
        <v>723</v>
      </c>
      <c r="C192" s="4" t="s">
        <v>723</v>
      </c>
      <c r="D192" s="4" t="s">
        <v>16</v>
      </c>
      <c r="E192" s="4"/>
      <c r="F192" s="4">
        <v>2018</v>
      </c>
      <c r="G192" s="4" t="s">
        <v>1745</v>
      </c>
      <c r="H192" s="5" t="s">
        <v>1746</v>
      </c>
      <c r="I192" s="6"/>
      <c r="J192" s="2"/>
      <c r="K192" s="2"/>
      <c r="L192" s="2"/>
      <c r="M192" s="2"/>
      <c r="N192" s="2"/>
      <c r="O192" s="2"/>
      <c r="P192" s="2"/>
      <c r="Q192" s="2"/>
      <c r="R192" s="2"/>
      <c r="S192" s="2"/>
      <c r="T192" s="2"/>
    </row>
    <row r="193" spans="1:20" ht="13">
      <c r="A193" s="21" t="s">
        <v>725</v>
      </c>
      <c r="B193" s="22" t="s">
        <v>726</v>
      </c>
      <c r="C193" s="22" t="s">
        <v>726</v>
      </c>
      <c r="D193" s="22" t="s">
        <v>7</v>
      </c>
      <c r="E193" s="22" t="s">
        <v>2463</v>
      </c>
      <c r="F193" s="22">
        <v>2018</v>
      </c>
      <c r="G193" s="22" t="s">
        <v>1561</v>
      </c>
      <c r="H193" s="23" t="s">
        <v>1747</v>
      </c>
      <c r="I193" s="22" t="s">
        <v>728</v>
      </c>
      <c r="J193" s="24" t="s">
        <v>2464</v>
      </c>
      <c r="K193" s="24" t="s">
        <v>2160</v>
      </c>
      <c r="L193" s="24" t="s">
        <v>2094</v>
      </c>
      <c r="M193" s="24"/>
      <c r="N193" s="24" t="s">
        <v>2467</v>
      </c>
      <c r="O193" s="24" t="s">
        <v>2468</v>
      </c>
      <c r="P193" s="24"/>
      <c r="Q193" s="24"/>
      <c r="R193" s="24"/>
      <c r="S193" s="24"/>
      <c r="T193" s="24"/>
    </row>
    <row r="194" spans="1:20" ht="13" hidden="1">
      <c r="A194" s="3" t="s">
        <v>729</v>
      </c>
      <c r="B194" s="4" t="s">
        <v>730</v>
      </c>
      <c r="C194" s="4" t="s">
        <v>730</v>
      </c>
      <c r="D194" s="4" t="s">
        <v>16</v>
      </c>
      <c r="E194" s="4"/>
      <c r="F194" s="4">
        <v>2018</v>
      </c>
      <c r="G194" s="4" t="s">
        <v>1482</v>
      </c>
      <c r="H194" s="5" t="s">
        <v>1748</v>
      </c>
      <c r="I194" s="4" t="s">
        <v>732</v>
      </c>
      <c r="J194" s="2"/>
      <c r="K194" s="2"/>
      <c r="L194" s="2"/>
      <c r="M194" s="2"/>
      <c r="N194" s="2"/>
      <c r="O194" s="2"/>
      <c r="P194" s="2"/>
      <c r="Q194" s="2"/>
      <c r="R194" s="2"/>
      <c r="S194" s="2"/>
      <c r="T194" s="2"/>
    </row>
    <row r="195" spans="1:20" ht="13" hidden="1">
      <c r="A195" s="3" t="s">
        <v>733</v>
      </c>
      <c r="B195" s="4" t="s">
        <v>734</v>
      </c>
      <c r="C195" s="4" t="s">
        <v>734</v>
      </c>
      <c r="D195" s="4" t="s">
        <v>16</v>
      </c>
      <c r="E195" s="4"/>
      <c r="F195" s="4">
        <v>2018</v>
      </c>
      <c r="G195" s="4" t="s">
        <v>1749</v>
      </c>
      <c r="H195" s="5" t="s">
        <v>1750</v>
      </c>
      <c r="I195" s="4" t="s">
        <v>737</v>
      </c>
      <c r="J195" s="2"/>
      <c r="K195" s="2"/>
      <c r="L195" s="2"/>
      <c r="M195" s="2"/>
      <c r="N195" s="2"/>
      <c r="O195" s="2"/>
      <c r="P195" s="2"/>
      <c r="Q195" s="2"/>
      <c r="R195" s="2"/>
      <c r="S195" s="2"/>
      <c r="T195" s="2"/>
    </row>
    <row r="196" spans="1:20" ht="13" hidden="1">
      <c r="A196" s="3" t="s">
        <v>738</v>
      </c>
      <c r="B196" s="4" t="s">
        <v>739</v>
      </c>
      <c r="C196" s="4" t="s">
        <v>739</v>
      </c>
      <c r="D196" s="4" t="s">
        <v>7</v>
      </c>
      <c r="E196" s="4" t="s">
        <v>2470</v>
      </c>
      <c r="F196" s="4">
        <v>2018</v>
      </c>
      <c r="G196" s="4" t="s">
        <v>1751</v>
      </c>
      <c r="H196" s="5" t="s">
        <v>1752</v>
      </c>
      <c r="I196" s="4" t="s">
        <v>741</v>
      </c>
      <c r="J196" s="2"/>
      <c r="K196" s="2"/>
      <c r="L196" s="2"/>
      <c r="M196" s="2"/>
      <c r="N196" s="2"/>
      <c r="O196" s="2"/>
      <c r="P196" s="2"/>
      <c r="Q196" s="2"/>
      <c r="R196" s="2"/>
      <c r="S196" s="2"/>
      <c r="T196" s="2"/>
    </row>
    <row r="197" spans="1:20" ht="13">
      <c r="A197" s="3" t="s">
        <v>742</v>
      </c>
      <c r="B197" s="4" t="s">
        <v>743</v>
      </c>
      <c r="C197" s="4" t="s">
        <v>743</v>
      </c>
      <c r="D197" s="4" t="s">
        <v>7</v>
      </c>
      <c r="E197" s="4" t="s">
        <v>7</v>
      </c>
      <c r="F197" s="4">
        <v>2018</v>
      </c>
      <c r="G197" s="4" t="s">
        <v>1753</v>
      </c>
      <c r="H197" s="5" t="s">
        <v>1754</v>
      </c>
      <c r="I197" s="4" t="s">
        <v>745</v>
      </c>
      <c r="J197" s="2" t="s">
        <v>2471</v>
      </c>
      <c r="K197" s="2" t="s">
        <v>2160</v>
      </c>
      <c r="L197" s="2" t="s">
        <v>2472</v>
      </c>
      <c r="M197" s="2"/>
      <c r="N197" s="2" t="s">
        <v>2474</v>
      </c>
      <c r="O197" s="2" t="s">
        <v>2475</v>
      </c>
      <c r="P197" s="2"/>
      <c r="Q197" s="2"/>
      <c r="R197" s="2"/>
      <c r="S197" s="2"/>
      <c r="T197" s="2"/>
    </row>
    <row r="198" spans="1:20" ht="13" hidden="1">
      <c r="A198" s="31" t="s">
        <v>746</v>
      </c>
      <c r="B198" s="32" t="s">
        <v>747</v>
      </c>
      <c r="C198" s="32" t="s">
        <v>747</v>
      </c>
      <c r="D198" s="32" t="s">
        <v>7</v>
      </c>
      <c r="E198" s="32" t="s">
        <v>2476</v>
      </c>
      <c r="F198" s="32">
        <v>2018</v>
      </c>
      <c r="G198" s="32" t="s">
        <v>1753</v>
      </c>
      <c r="H198" s="33" t="s">
        <v>1755</v>
      </c>
      <c r="I198" s="32" t="s">
        <v>749</v>
      </c>
      <c r="J198" s="35"/>
      <c r="K198" s="35"/>
      <c r="L198" s="35"/>
      <c r="M198" s="35"/>
      <c r="N198" s="35"/>
      <c r="O198" s="35"/>
      <c r="P198" s="35"/>
      <c r="Q198" s="35"/>
      <c r="R198" s="35"/>
      <c r="S198" s="35"/>
      <c r="T198" s="35"/>
    </row>
    <row r="199" spans="1:20" ht="13">
      <c r="A199" s="3" t="s">
        <v>700</v>
      </c>
      <c r="B199" s="4" t="s">
        <v>750</v>
      </c>
      <c r="C199" s="4" t="s">
        <v>750</v>
      </c>
      <c r="D199" s="4" t="s">
        <v>7</v>
      </c>
      <c r="E199" s="4" t="s">
        <v>7</v>
      </c>
      <c r="F199" s="4">
        <v>2018</v>
      </c>
      <c r="G199" s="4" t="s">
        <v>1756</v>
      </c>
      <c r="H199" s="5" t="s">
        <v>1757</v>
      </c>
      <c r="I199" s="4" t="s">
        <v>752</v>
      </c>
      <c r="J199" s="2" t="s">
        <v>2477</v>
      </c>
      <c r="K199" s="2" t="s">
        <v>2160</v>
      </c>
      <c r="L199" s="2" t="s">
        <v>2478</v>
      </c>
      <c r="M199" s="2"/>
      <c r="N199" s="2" t="s">
        <v>2481</v>
      </c>
      <c r="O199" s="2" t="s">
        <v>2482</v>
      </c>
      <c r="P199" s="2"/>
      <c r="Q199" s="2"/>
      <c r="R199" s="2"/>
      <c r="S199" s="2"/>
      <c r="T199" s="2"/>
    </row>
    <row r="200" spans="1:20" ht="13" hidden="1">
      <c r="A200" s="3" t="s">
        <v>753</v>
      </c>
      <c r="B200" s="4" t="s">
        <v>754</v>
      </c>
      <c r="C200" s="4" t="s">
        <v>754</v>
      </c>
      <c r="D200" s="4" t="s">
        <v>16</v>
      </c>
      <c r="E200" s="4"/>
      <c r="F200" s="4">
        <v>2018</v>
      </c>
      <c r="G200" s="4" t="s">
        <v>1460</v>
      </c>
      <c r="H200" s="5" t="s">
        <v>1758</v>
      </c>
      <c r="I200" s="4" t="s">
        <v>756</v>
      </c>
      <c r="J200" s="2"/>
      <c r="K200" s="2"/>
      <c r="L200" s="2"/>
      <c r="M200" s="2"/>
      <c r="N200" s="2"/>
      <c r="O200" s="2"/>
      <c r="P200" s="2"/>
      <c r="Q200" s="2"/>
      <c r="R200" s="2"/>
      <c r="S200" s="2"/>
      <c r="T200" s="2"/>
    </row>
    <row r="201" spans="1:20" ht="13" hidden="1">
      <c r="A201" s="3" t="s">
        <v>757</v>
      </c>
      <c r="B201" s="4" t="s">
        <v>758</v>
      </c>
      <c r="C201" s="4" t="s">
        <v>758</v>
      </c>
      <c r="D201" s="4" t="s">
        <v>16</v>
      </c>
      <c r="E201" s="4"/>
      <c r="F201" s="4">
        <v>2018</v>
      </c>
      <c r="G201" s="4" t="s">
        <v>1460</v>
      </c>
      <c r="H201" s="5" t="s">
        <v>1759</v>
      </c>
      <c r="I201" s="4" t="s">
        <v>760</v>
      </c>
      <c r="J201" s="2"/>
      <c r="K201" s="2"/>
      <c r="L201" s="2"/>
      <c r="M201" s="2"/>
      <c r="N201" s="2"/>
      <c r="O201" s="2"/>
      <c r="P201" s="2"/>
      <c r="Q201" s="2"/>
      <c r="R201" s="2"/>
      <c r="S201" s="2"/>
      <c r="T201" s="2"/>
    </row>
    <row r="202" spans="1:20" ht="13" hidden="1">
      <c r="A202" s="3" t="s">
        <v>761</v>
      </c>
      <c r="B202" s="4" t="s">
        <v>762</v>
      </c>
      <c r="C202" s="4" t="s">
        <v>762</v>
      </c>
      <c r="D202" s="4" t="s">
        <v>7</v>
      </c>
      <c r="E202" s="4" t="s">
        <v>2274</v>
      </c>
      <c r="F202" s="4">
        <v>2018</v>
      </c>
      <c r="G202" s="4" t="s">
        <v>1460</v>
      </c>
      <c r="H202" s="5" t="s">
        <v>1760</v>
      </c>
      <c r="I202" s="4" t="s">
        <v>764</v>
      </c>
      <c r="J202" s="2"/>
      <c r="K202" s="2"/>
      <c r="L202" s="2"/>
      <c r="M202" s="2"/>
      <c r="N202" s="2"/>
      <c r="O202" s="2"/>
      <c r="P202" s="2"/>
      <c r="Q202" s="2"/>
      <c r="R202" s="2"/>
      <c r="S202" s="2"/>
      <c r="T202" s="2"/>
    </row>
    <row r="203" spans="1:20" ht="13">
      <c r="A203" s="3" t="s">
        <v>765</v>
      </c>
      <c r="B203" s="4" t="s">
        <v>766</v>
      </c>
      <c r="C203" s="4" t="s">
        <v>766</v>
      </c>
      <c r="D203" s="4" t="s">
        <v>7</v>
      </c>
      <c r="E203" s="4" t="s">
        <v>7</v>
      </c>
      <c r="F203" s="4">
        <v>2018</v>
      </c>
      <c r="G203" s="4" t="s">
        <v>1761</v>
      </c>
      <c r="H203" s="5" t="s">
        <v>1762</v>
      </c>
      <c r="I203" s="4" t="s">
        <v>768</v>
      </c>
      <c r="J203" s="2" t="s">
        <v>2484</v>
      </c>
      <c r="K203" s="2" t="s">
        <v>2160</v>
      </c>
      <c r="L203" s="2" t="s">
        <v>2094</v>
      </c>
      <c r="M203" s="2"/>
      <c r="N203" s="2" t="s">
        <v>2487</v>
      </c>
      <c r="O203" s="2"/>
      <c r="P203" s="2"/>
      <c r="Q203" s="2"/>
      <c r="R203" s="2"/>
      <c r="S203" s="2"/>
      <c r="T203" s="2"/>
    </row>
    <row r="204" spans="1:20" ht="13">
      <c r="A204" s="3" t="s">
        <v>769</v>
      </c>
      <c r="B204" s="4" t="s">
        <v>770</v>
      </c>
      <c r="C204" s="4" t="s">
        <v>770</v>
      </c>
      <c r="D204" s="4" t="s">
        <v>7</v>
      </c>
      <c r="E204" s="4" t="s">
        <v>7</v>
      </c>
      <c r="F204" s="4">
        <v>2018</v>
      </c>
      <c r="G204" s="4" t="s">
        <v>1761</v>
      </c>
      <c r="H204" s="5" t="s">
        <v>1763</v>
      </c>
      <c r="I204" s="4" t="s">
        <v>772</v>
      </c>
      <c r="J204" s="2" t="s">
        <v>2489</v>
      </c>
      <c r="K204" s="2" t="s">
        <v>2160</v>
      </c>
      <c r="L204" s="2" t="s">
        <v>2096</v>
      </c>
      <c r="M204" s="2"/>
      <c r="N204" s="2" t="s">
        <v>2492</v>
      </c>
      <c r="O204" s="2" t="s">
        <v>2493</v>
      </c>
      <c r="P204" s="2"/>
      <c r="Q204" s="2"/>
      <c r="R204" s="2"/>
      <c r="S204" s="2"/>
      <c r="T204" s="2"/>
    </row>
    <row r="205" spans="1:20" ht="13">
      <c r="A205" s="3" t="s">
        <v>773</v>
      </c>
      <c r="B205" s="4" t="s">
        <v>774</v>
      </c>
      <c r="C205" s="4" t="s">
        <v>774</v>
      </c>
      <c r="D205" s="4" t="s">
        <v>7</v>
      </c>
      <c r="E205" s="4" t="s">
        <v>2495</v>
      </c>
      <c r="F205" s="4">
        <v>2018</v>
      </c>
      <c r="G205" s="4" t="s">
        <v>1761</v>
      </c>
      <c r="H205" s="5" t="s">
        <v>1764</v>
      </c>
      <c r="I205" s="4" t="s">
        <v>776</v>
      </c>
      <c r="J205" s="2" t="s">
        <v>2496</v>
      </c>
      <c r="K205" s="2" t="s">
        <v>2160</v>
      </c>
      <c r="L205" s="2" t="s">
        <v>2094</v>
      </c>
      <c r="M205" s="2"/>
      <c r="N205" s="2" t="s">
        <v>2499</v>
      </c>
      <c r="O205" s="2" t="s">
        <v>2468</v>
      </c>
      <c r="P205" s="2"/>
      <c r="Q205" s="2"/>
      <c r="R205" s="2"/>
      <c r="S205" s="2"/>
      <c r="T205" s="2"/>
    </row>
    <row r="206" spans="1:20" ht="13" hidden="1">
      <c r="A206" s="3" t="s">
        <v>773</v>
      </c>
      <c r="B206" s="4" t="s">
        <v>777</v>
      </c>
      <c r="C206" s="4" t="s">
        <v>777</v>
      </c>
      <c r="D206" s="4" t="s">
        <v>7</v>
      </c>
      <c r="E206" s="4" t="s">
        <v>2501</v>
      </c>
      <c r="F206" s="4">
        <v>2018</v>
      </c>
      <c r="G206" s="4" t="s">
        <v>1761</v>
      </c>
      <c r="H206" s="5" t="s">
        <v>1765</v>
      </c>
      <c r="I206" s="4" t="s">
        <v>728</v>
      </c>
      <c r="J206" s="2"/>
      <c r="K206" s="2"/>
      <c r="L206" s="2" t="s">
        <v>2094</v>
      </c>
      <c r="M206" s="2"/>
      <c r="N206" s="2" t="s">
        <v>2502</v>
      </c>
      <c r="O206" s="2"/>
      <c r="P206" s="2"/>
      <c r="Q206" s="2"/>
      <c r="R206" s="2"/>
      <c r="S206" s="2"/>
      <c r="T206" s="2"/>
    </row>
    <row r="207" spans="1:20" ht="13" hidden="1">
      <c r="A207" s="3" t="s">
        <v>109</v>
      </c>
      <c r="B207" s="4" t="s">
        <v>779</v>
      </c>
      <c r="C207" s="4" t="s">
        <v>779</v>
      </c>
      <c r="D207" s="4" t="s">
        <v>7</v>
      </c>
      <c r="E207" s="4" t="s">
        <v>2503</v>
      </c>
      <c r="F207" s="4">
        <v>2018</v>
      </c>
      <c r="G207" s="4" t="s">
        <v>1761</v>
      </c>
      <c r="H207" s="5" t="s">
        <v>1766</v>
      </c>
      <c r="I207" s="4" t="s">
        <v>592</v>
      </c>
      <c r="J207" s="2"/>
      <c r="K207" s="2"/>
      <c r="L207" s="2"/>
      <c r="M207" s="2"/>
      <c r="N207" s="2"/>
      <c r="O207" s="2"/>
      <c r="P207" s="2"/>
      <c r="Q207" s="2"/>
      <c r="R207" s="2"/>
      <c r="S207" s="2"/>
      <c r="T207" s="2"/>
    </row>
    <row r="208" spans="1:20" ht="13" hidden="1">
      <c r="A208" s="3" t="s">
        <v>781</v>
      </c>
      <c r="B208" s="4" t="s">
        <v>782</v>
      </c>
      <c r="C208" s="4" t="s">
        <v>782</v>
      </c>
      <c r="D208" s="4" t="s">
        <v>7</v>
      </c>
      <c r="E208" s="4" t="s">
        <v>2504</v>
      </c>
      <c r="F208" s="4">
        <v>2018</v>
      </c>
      <c r="G208" s="4" t="s">
        <v>1488</v>
      </c>
      <c r="H208" s="5" t="s">
        <v>1767</v>
      </c>
      <c r="I208" s="4" t="s">
        <v>784</v>
      </c>
      <c r="J208" s="2" t="s">
        <v>2505</v>
      </c>
      <c r="K208" s="2"/>
      <c r="L208" s="2" t="s">
        <v>2094</v>
      </c>
      <c r="M208" s="2"/>
      <c r="N208" s="2"/>
      <c r="O208" s="2"/>
      <c r="P208" s="2"/>
      <c r="Q208" s="2"/>
      <c r="R208" s="2"/>
      <c r="S208" s="2"/>
      <c r="T208" s="2"/>
    </row>
    <row r="209" spans="1:20" ht="13" hidden="1">
      <c r="A209" s="3" t="s">
        <v>785</v>
      </c>
      <c r="B209" s="4" t="s">
        <v>786</v>
      </c>
      <c r="C209" s="4" t="s">
        <v>786</v>
      </c>
      <c r="D209" s="4" t="s">
        <v>7</v>
      </c>
      <c r="E209" s="4" t="s">
        <v>95</v>
      </c>
      <c r="F209" s="4">
        <v>2018</v>
      </c>
      <c r="G209" s="4" t="s">
        <v>1488</v>
      </c>
      <c r="H209" s="5" t="s">
        <v>1768</v>
      </c>
      <c r="I209" s="4" t="s">
        <v>788</v>
      </c>
      <c r="J209" s="2"/>
      <c r="K209" s="2"/>
      <c r="L209" s="2"/>
      <c r="M209" s="2"/>
      <c r="N209" s="2"/>
      <c r="O209" s="2"/>
      <c r="P209" s="2"/>
      <c r="Q209" s="2"/>
      <c r="R209" s="2"/>
      <c r="S209" s="2"/>
      <c r="T209" s="2"/>
    </row>
    <row r="210" spans="1:20" ht="13" hidden="1">
      <c r="A210" s="3" t="s">
        <v>789</v>
      </c>
      <c r="B210" s="4" t="s">
        <v>790</v>
      </c>
      <c r="C210" s="4" t="s">
        <v>790</v>
      </c>
      <c r="D210" s="4" t="s">
        <v>7</v>
      </c>
      <c r="E210" s="4" t="s">
        <v>2506</v>
      </c>
      <c r="F210" s="4">
        <v>2018</v>
      </c>
      <c r="G210" s="4" t="s">
        <v>1488</v>
      </c>
      <c r="H210" s="5" t="s">
        <v>1769</v>
      </c>
      <c r="I210" s="4" t="s">
        <v>792</v>
      </c>
      <c r="J210" s="2"/>
      <c r="K210" s="2"/>
      <c r="L210" s="2"/>
      <c r="M210" s="2"/>
      <c r="N210" s="2"/>
      <c r="O210" s="2"/>
      <c r="P210" s="2"/>
      <c r="Q210" s="2"/>
      <c r="R210" s="2"/>
      <c r="S210" s="2"/>
      <c r="T210" s="2"/>
    </row>
    <row r="211" spans="1:20" ht="13">
      <c r="A211" s="3" t="s">
        <v>793</v>
      </c>
      <c r="B211" s="4" t="s">
        <v>794</v>
      </c>
      <c r="C211" s="4" t="s">
        <v>794</v>
      </c>
      <c r="D211" s="4" t="s">
        <v>7</v>
      </c>
      <c r="E211" s="4" t="s">
        <v>2507</v>
      </c>
      <c r="F211" s="4">
        <v>2018</v>
      </c>
      <c r="G211" s="4" t="s">
        <v>1770</v>
      </c>
      <c r="H211" s="5" t="s">
        <v>1771</v>
      </c>
      <c r="I211" s="4" t="s">
        <v>796</v>
      </c>
      <c r="J211" s="2" t="s">
        <v>2508</v>
      </c>
      <c r="K211" s="2" t="s">
        <v>2160</v>
      </c>
      <c r="L211" s="2" t="s">
        <v>2509</v>
      </c>
      <c r="M211" s="2"/>
      <c r="N211" s="2"/>
      <c r="O211" s="2"/>
      <c r="P211" s="2"/>
      <c r="Q211" s="2"/>
      <c r="R211" s="2"/>
      <c r="S211" s="2"/>
      <c r="T211" s="2"/>
    </row>
    <row r="212" spans="1:20" ht="13">
      <c r="A212" s="31" t="s">
        <v>797</v>
      </c>
      <c r="B212" s="32" t="s">
        <v>798</v>
      </c>
      <c r="C212" s="32" t="s">
        <v>798</v>
      </c>
      <c r="D212" s="32" t="s">
        <v>7</v>
      </c>
      <c r="E212" s="32" t="s">
        <v>7</v>
      </c>
      <c r="F212" s="32">
        <v>2018</v>
      </c>
      <c r="G212" s="32" t="s">
        <v>1494</v>
      </c>
      <c r="H212" s="33" t="s">
        <v>1772</v>
      </c>
      <c r="I212" s="32" t="s">
        <v>800</v>
      </c>
      <c r="J212" s="35" t="s">
        <v>2512</v>
      </c>
      <c r="K212" s="35" t="s">
        <v>2160</v>
      </c>
      <c r="L212" s="35" t="s">
        <v>2513</v>
      </c>
      <c r="M212" s="35"/>
      <c r="N212" s="35"/>
      <c r="O212" s="35" t="s">
        <v>2516</v>
      </c>
      <c r="P212" s="35"/>
      <c r="Q212" s="35"/>
      <c r="R212" s="35"/>
      <c r="S212" s="35"/>
      <c r="T212" s="35"/>
    </row>
    <row r="213" spans="1:20" ht="13" hidden="1">
      <c r="A213" s="3" t="s">
        <v>801</v>
      </c>
      <c r="B213" s="4" t="s">
        <v>802</v>
      </c>
      <c r="C213" s="4" t="s">
        <v>802</v>
      </c>
      <c r="D213" s="4" t="s">
        <v>7</v>
      </c>
      <c r="E213" s="4" t="s">
        <v>2517</v>
      </c>
      <c r="F213" s="4">
        <v>2018</v>
      </c>
      <c r="G213" s="4" t="s">
        <v>1494</v>
      </c>
      <c r="H213" s="5" t="s">
        <v>1773</v>
      </c>
      <c r="I213" s="4" t="s">
        <v>804</v>
      </c>
      <c r="J213" s="2"/>
      <c r="K213" s="2"/>
      <c r="L213" s="2"/>
      <c r="M213" s="2"/>
      <c r="N213" s="2"/>
      <c r="O213" s="2"/>
      <c r="P213" s="2"/>
      <c r="Q213" s="2"/>
      <c r="R213" s="2"/>
      <c r="S213" s="2"/>
      <c r="T213" s="2"/>
    </row>
    <row r="214" spans="1:20" ht="13" hidden="1">
      <c r="A214" s="3" t="s">
        <v>805</v>
      </c>
      <c r="B214" s="4" t="s">
        <v>806</v>
      </c>
      <c r="C214" s="4" t="s">
        <v>806</v>
      </c>
      <c r="D214" s="4" t="s">
        <v>16</v>
      </c>
      <c r="E214" s="4"/>
      <c r="F214" s="4">
        <v>2018</v>
      </c>
      <c r="G214" s="4" t="s">
        <v>1774</v>
      </c>
      <c r="H214" s="5" t="s">
        <v>1775</v>
      </c>
      <c r="I214" s="4" t="s">
        <v>808</v>
      </c>
      <c r="J214" s="2"/>
      <c r="K214" s="2"/>
      <c r="L214" s="2"/>
      <c r="M214" s="2"/>
      <c r="N214" s="2"/>
      <c r="O214" s="2"/>
      <c r="P214" s="2"/>
      <c r="Q214" s="2"/>
      <c r="R214" s="2"/>
      <c r="S214" s="2"/>
      <c r="T214" s="2"/>
    </row>
    <row r="215" spans="1:20" ht="13">
      <c r="A215" s="3" t="s">
        <v>809</v>
      </c>
      <c r="B215" s="4" t="s">
        <v>810</v>
      </c>
      <c r="C215" s="4" t="s">
        <v>810</v>
      </c>
      <c r="D215" s="4" t="s">
        <v>7</v>
      </c>
      <c r="E215" s="4" t="s">
        <v>7</v>
      </c>
      <c r="F215" s="4">
        <v>2018</v>
      </c>
      <c r="G215" s="4" t="s">
        <v>1460</v>
      </c>
      <c r="H215" s="5" t="s">
        <v>1776</v>
      </c>
      <c r="I215" s="4" t="s">
        <v>812</v>
      </c>
      <c r="J215" s="2" t="s">
        <v>2518</v>
      </c>
      <c r="K215" s="2" t="s">
        <v>2160</v>
      </c>
      <c r="L215" s="2" t="s">
        <v>2519</v>
      </c>
      <c r="M215" s="2"/>
      <c r="N215" s="2" t="s">
        <v>2522</v>
      </c>
      <c r="O215" s="2" t="s">
        <v>2523</v>
      </c>
      <c r="P215" s="2"/>
      <c r="Q215" s="2"/>
      <c r="R215" s="2"/>
      <c r="S215" s="2"/>
      <c r="T215" s="2"/>
    </row>
    <row r="216" spans="1:20" ht="13">
      <c r="A216" s="25" t="s">
        <v>813</v>
      </c>
      <c r="B216" s="26" t="s">
        <v>814</v>
      </c>
      <c r="C216" s="26" t="s">
        <v>814</v>
      </c>
      <c r="D216" s="26" t="s">
        <v>7</v>
      </c>
      <c r="E216" s="26" t="s">
        <v>7</v>
      </c>
      <c r="F216" s="26">
        <v>2018</v>
      </c>
      <c r="G216" s="26" t="s">
        <v>1460</v>
      </c>
      <c r="H216" s="27" t="s">
        <v>1777</v>
      </c>
      <c r="I216" s="26" t="s">
        <v>816</v>
      </c>
      <c r="J216" s="29" t="s">
        <v>2525</v>
      </c>
      <c r="K216" s="29" t="s">
        <v>2160</v>
      </c>
      <c r="L216" s="29" t="s">
        <v>2099</v>
      </c>
      <c r="M216" s="29"/>
      <c r="N216" s="29" t="s">
        <v>2528</v>
      </c>
      <c r="O216" s="29" t="s">
        <v>2529</v>
      </c>
      <c r="P216" s="29"/>
      <c r="Q216" s="29"/>
      <c r="R216" s="29"/>
      <c r="S216" s="29"/>
      <c r="T216" s="29"/>
    </row>
    <row r="217" spans="1:20" ht="13">
      <c r="A217" s="31" t="s">
        <v>817</v>
      </c>
      <c r="B217" s="32" t="s">
        <v>818</v>
      </c>
      <c r="C217" s="32" t="s">
        <v>818</v>
      </c>
      <c r="D217" s="32" t="s">
        <v>7</v>
      </c>
      <c r="E217" s="32" t="s">
        <v>7</v>
      </c>
      <c r="F217" s="32">
        <v>2018</v>
      </c>
      <c r="G217" s="32" t="s">
        <v>1778</v>
      </c>
      <c r="H217" s="37" t="s">
        <v>1779</v>
      </c>
      <c r="I217" s="32" t="s">
        <v>820</v>
      </c>
      <c r="J217" s="35" t="s">
        <v>2531</v>
      </c>
      <c r="K217" s="35" t="s">
        <v>2560</v>
      </c>
      <c r="L217" s="35" t="s">
        <v>2094</v>
      </c>
      <c r="M217" s="35"/>
      <c r="N217" s="35" t="s">
        <v>2534</v>
      </c>
      <c r="O217" s="35" t="s">
        <v>2535</v>
      </c>
      <c r="P217" s="35"/>
      <c r="Q217" s="35"/>
      <c r="R217" s="35"/>
      <c r="S217" s="35"/>
      <c r="T217" s="35"/>
    </row>
    <row r="218" spans="1:20" ht="13" hidden="1">
      <c r="A218" s="3" t="s">
        <v>821</v>
      </c>
      <c r="B218" s="4" t="s">
        <v>822</v>
      </c>
      <c r="C218" s="4" t="s">
        <v>822</v>
      </c>
      <c r="D218" s="4" t="s">
        <v>7</v>
      </c>
      <c r="E218" s="4" t="s">
        <v>2537</v>
      </c>
      <c r="F218" s="4">
        <v>2018</v>
      </c>
      <c r="G218" s="4" t="s">
        <v>1712</v>
      </c>
      <c r="H218" s="5" t="s">
        <v>1780</v>
      </c>
      <c r="I218" s="4" t="s">
        <v>824</v>
      </c>
      <c r="J218" s="2"/>
      <c r="K218" s="2"/>
      <c r="L218" s="2"/>
      <c r="M218" s="2"/>
      <c r="N218" s="2"/>
      <c r="O218" s="2"/>
      <c r="P218" s="2"/>
      <c r="Q218" s="2"/>
      <c r="R218" s="2"/>
      <c r="S218" s="2"/>
      <c r="T218" s="2"/>
    </row>
    <row r="219" spans="1:20" ht="13" hidden="1">
      <c r="A219" s="3" t="s">
        <v>825</v>
      </c>
      <c r="B219" s="4" t="s">
        <v>826</v>
      </c>
      <c r="C219" s="4" t="s">
        <v>826</v>
      </c>
      <c r="D219" s="4" t="s">
        <v>16</v>
      </c>
      <c r="E219" s="4"/>
      <c r="F219" s="4">
        <v>2018</v>
      </c>
      <c r="G219" s="4" t="s">
        <v>1539</v>
      </c>
      <c r="H219" s="5" t="s">
        <v>1781</v>
      </c>
      <c r="I219" s="4" t="s">
        <v>828</v>
      </c>
      <c r="J219" s="2"/>
      <c r="K219" s="2"/>
      <c r="L219" s="2"/>
      <c r="M219" s="2"/>
      <c r="N219" s="2"/>
      <c r="O219" s="2"/>
      <c r="P219" s="2"/>
      <c r="Q219" s="2"/>
      <c r="R219" s="2"/>
      <c r="S219" s="2"/>
      <c r="T219" s="2"/>
    </row>
    <row r="220" spans="1:20" ht="13" hidden="1">
      <c r="A220" s="3" t="s">
        <v>597</v>
      </c>
      <c r="B220" s="4" t="s">
        <v>829</v>
      </c>
      <c r="C220" s="4" t="s">
        <v>829</v>
      </c>
      <c r="D220" s="4" t="s">
        <v>16</v>
      </c>
      <c r="E220" s="4"/>
      <c r="F220" s="4">
        <v>2018</v>
      </c>
      <c r="G220" s="4" t="s">
        <v>1782</v>
      </c>
      <c r="H220" s="5" t="s">
        <v>1783</v>
      </c>
      <c r="I220" s="4" t="s">
        <v>830</v>
      </c>
      <c r="J220" s="2"/>
      <c r="K220" s="2"/>
      <c r="L220" s="2"/>
      <c r="M220" s="2"/>
      <c r="N220" s="2"/>
      <c r="O220" s="2"/>
      <c r="P220" s="2"/>
      <c r="Q220" s="2"/>
      <c r="R220" s="2"/>
      <c r="S220" s="2"/>
      <c r="T220" s="2"/>
    </row>
    <row r="221" spans="1:20" ht="13" hidden="1">
      <c r="A221" s="3" t="s">
        <v>831</v>
      </c>
      <c r="B221" s="4" t="s">
        <v>832</v>
      </c>
      <c r="C221" s="4" t="s">
        <v>832</v>
      </c>
      <c r="D221" s="4" t="s">
        <v>16</v>
      </c>
      <c r="E221" s="4"/>
      <c r="F221" s="4">
        <v>2018</v>
      </c>
      <c r="G221" s="4" t="s">
        <v>1784</v>
      </c>
      <c r="H221" s="5" t="s">
        <v>1785</v>
      </c>
      <c r="I221" s="4" t="s">
        <v>833</v>
      </c>
      <c r="J221" s="2"/>
      <c r="K221" s="2"/>
      <c r="L221" s="2"/>
      <c r="M221" s="2"/>
      <c r="N221" s="2"/>
      <c r="O221" s="2"/>
      <c r="P221" s="2"/>
      <c r="Q221" s="2"/>
      <c r="R221" s="2"/>
      <c r="S221" s="2"/>
      <c r="T221" s="2"/>
    </row>
    <row r="222" spans="1:20" ht="13" hidden="1">
      <c r="A222" s="3" t="s">
        <v>407</v>
      </c>
      <c r="B222" s="4" t="s">
        <v>834</v>
      </c>
      <c r="C222" s="4" t="s">
        <v>834</v>
      </c>
      <c r="D222" s="4" t="s">
        <v>16</v>
      </c>
      <c r="E222" s="4"/>
      <c r="F222" s="4">
        <v>2018</v>
      </c>
      <c r="G222" s="4" t="s">
        <v>1786</v>
      </c>
      <c r="H222" s="5" t="s">
        <v>1787</v>
      </c>
      <c r="I222" s="4" t="s">
        <v>836</v>
      </c>
      <c r="J222" s="2"/>
      <c r="K222" s="2"/>
      <c r="L222" s="2"/>
      <c r="M222" s="2"/>
      <c r="N222" s="2"/>
      <c r="O222" s="2"/>
      <c r="P222" s="2"/>
      <c r="Q222" s="2"/>
      <c r="R222" s="2"/>
      <c r="S222" s="2"/>
      <c r="T222" s="2"/>
    </row>
    <row r="223" spans="1:20" ht="13" hidden="1">
      <c r="A223" s="3" t="s">
        <v>837</v>
      </c>
      <c r="B223" s="4" t="s">
        <v>838</v>
      </c>
      <c r="C223" s="4" t="s">
        <v>838</v>
      </c>
      <c r="D223" s="4" t="s">
        <v>16</v>
      </c>
      <c r="E223" s="4"/>
      <c r="F223" s="4">
        <v>2018</v>
      </c>
      <c r="G223" s="4" t="s">
        <v>1535</v>
      </c>
      <c r="H223" s="5" t="s">
        <v>1788</v>
      </c>
      <c r="I223" s="4" t="s">
        <v>840</v>
      </c>
      <c r="J223" s="2"/>
      <c r="K223" s="2"/>
      <c r="L223" s="2"/>
      <c r="M223" s="2"/>
      <c r="N223" s="2"/>
      <c r="O223" s="2"/>
      <c r="P223" s="2"/>
      <c r="Q223" s="2"/>
      <c r="R223" s="2"/>
      <c r="S223" s="2"/>
      <c r="T223" s="2"/>
    </row>
    <row r="224" spans="1:20" ht="13">
      <c r="A224" s="25" t="s">
        <v>841</v>
      </c>
      <c r="B224" s="26" t="s">
        <v>842</v>
      </c>
      <c r="C224" s="26" t="s">
        <v>842</v>
      </c>
      <c r="D224" s="26" t="s">
        <v>7</v>
      </c>
      <c r="E224" s="26" t="s">
        <v>2538</v>
      </c>
      <c r="F224" s="26">
        <v>2018</v>
      </c>
      <c r="G224" s="26" t="s">
        <v>1789</v>
      </c>
      <c r="H224" s="27" t="s">
        <v>1790</v>
      </c>
      <c r="I224" s="26" t="s">
        <v>843</v>
      </c>
      <c r="J224" s="29" t="s">
        <v>2539</v>
      </c>
      <c r="K224" s="29" t="s">
        <v>2160</v>
      </c>
      <c r="L224" s="29" t="s">
        <v>2099</v>
      </c>
      <c r="M224" s="29"/>
      <c r="N224" s="29" t="s">
        <v>2528</v>
      </c>
      <c r="O224" s="29" t="s">
        <v>2542</v>
      </c>
      <c r="P224" s="29"/>
      <c r="Q224" s="29"/>
      <c r="R224" s="29"/>
      <c r="S224" s="29"/>
      <c r="T224" s="29"/>
    </row>
    <row r="225" spans="1:20" ht="13" hidden="1">
      <c r="A225" s="3" t="s">
        <v>844</v>
      </c>
      <c r="B225" s="4" t="s">
        <v>845</v>
      </c>
      <c r="C225" s="4" t="s">
        <v>845</v>
      </c>
      <c r="D225" s="4" t="s">
        <v>16</v>
      </c>
      <c r="E225" s="4"/>
      <c r="F225" s="4">
        <v>2018</v>
      </c>
      <c r="G225" s="4" t="s">
        <v>1791</v>
      </c>
      <c r="H225" s="5" t="s">
        <v>1792</v>
      </c>
      <c r="I225" s="4" t="s">
        <v>847</v>
      </c>
      <c r="J225" s="2"/>
      <c r="K225" s="2"/>
      <c r="L225" s="2"/>
      <c r="M225" s="2"/>
      <c r="N225" s="2"/>
      <c r="O225" s="2"/>
      <c r="P225" s="2"/>
      <c r="Q225" s="2"/>
      <c r="R225" s="2"/>
      <c r="S225" s="2"/>
      <c r="T225" s="2"/>
    </row>
    <row r="226" spans="1:20" ht="13">
      <c r="A226" s="3" t="s">
        <v>848</v>
      </c>
      <c r="B226" s="4" t="s">
        <v>849</v>
      </c>
      <c r="C226" s="4" t="s">
        <v>849</v>
      </c>
      <c r="D226" s="4" t="s">
        <v>7</v>
      </c>
      <c r="E226" s="4" t="s">
        <v>7</v>
      </c>
      <c r="F226" s="4">
        <v>2018</v>
      </c>
      <c r="G226" s="4" t="s">
        <v>1537</v>
      </c>
      <c r="H226" s="5" t="s">
        <v>1793</v>
      </c>
      <c r="I226" s="4" t="s">
        <v>851</v>
      </c>
      <c r="J226" s="2" t="s">
        <v>2544</v>
      </c>
      <c r="K226" s="2" t="s">
        <v>2160</v>
      </c>
      <c r="L226" s="2" t="s">
        <v>2130</v>
      </c>
      <c r="M226" s="2"/>
      <c r="N226" s="2" t="s">
        <v>2547</v>
      </c>
      <c r="O226" s="2"/>
      <c r="P226" s="2"/>
      <c r="Q226" s="2"/>
      <c r="R226" s="2"/>
      <c r="S226" s="2"/>
      <c r="T226" s="2"/>
    </row>
    <row r="227" spans="1:20" ht="13" hidden="1">
      <c r="A227" s="3" t="s">
        <v>852</v>
      </c>
      <c r="B227" s="4" t="s">
        <v>853</v>
      </c>
      <c r="C227" s="4" t="s">
        <v>853</v>
      </c>
      <c r="D227" s="4" t="s">
        <v>7</v>
      </c>
      <c r="E227" s="4" t="s">
        <v>16</v>
      </c>
      <c r="F227" s="4">
        <v>2018</v>
      </c>
      <c r="G227" s="4" t="s">
        <v>1537</v>
      </c>
      <c r="H227" s="5" t="s">
        <v>1794</v>
      </c>
      <c r="I227" s="4" t="s">
        <v>855</v>
      </c>
      <c r="J227" s="2"/>
      <c r="K227" s="2"/>
      <c r="L227" s="2"/>
      <c r="M227" s="2"/>
      <c r="N227" s="2"/>
      <c r="O227" s="2"/>
      <c r="P227" s="2"/>
      <c r="Q227" s="2"/>
      <c r="R227" s="2"/>
      <c r="S227" s="2"/>
      <c r="T227" s="2"/>
    </row>
    <row r="228" spans="1:20" ht="13" hidden="1">
      <c r="A228" s="3" t="s">
        <v>856</v>
      </c>
      <c r="B228" s="4" t="s">
        <v>857</v>
      </c>
      <c r="C228" s="4" t="s">
        <v>857</v>
      </c>
      <c r="D228" s="4" t="s">
        <v>7</v>
      </c>
      <c r="E228" s="4" t="s">
        <v>2549</v>
      </c>
      <c r="F228" s="4">
        <v>2018</v>
      </c>
      <c r="G228" s="4" t="s">
        <v>1795</v>
      </c>
      <c r="H228" s="5" t="s">
        <v>1796</v>
      </c>
      <c r="I228" s="4" t="s">
        <v>859</v>
      </c>
      <c r="J228" s="2"/>
      <c r="K228" s="2"/>
      <c r="L228" s="2"/>
      <c r="M228" s="2"/>
      <c r="N228" s="2"/>
      <c r="O228" s="2"/>
      <c r="P228" s="2"/>
      <c r="Q228" s="2"/>
      <c r="R228" s="2"/>
      <c r="S228" s="2"/>
      <c r="T228" s="2"/>
    </row>
    <row r="229" spans="1:20" ht="13" hidden="1">
      <c r="A229" s="3" t="s">
        <v>860</v>
      </c>
      <c r="B229" s="4" t="s">
        <v>861</v>
      </c>
      <c r="C229" s="4" t="s">
        <v>861</v>
      </c>
      <c r="D229" s="4" t="s">
        <v>16</v>
      </c>
      <c r="E229" s="4"/>
      <c r="F229" s="4">
        <v>2018</v>
      </c>
      <c r="G229" s="4" t="s">
        <v>1539</v>
      </c>
      <c r="H229" s="5" t="s">
        <v>1797</v>
      </c>
      <c r="I229" s="6"/>
      <c r="J229" s="2"/>
      <c r="K229" s="2"/>
      <c r="L229" s="2"/>
      <c r="M229" s="2"/>
      <c r="N229" s="2"/>
      <c r="O229" s="2"/>
      <c r="P229" s="2"/>
      <c r="Q229" s="2"/>
      <c r="R229" s="2"/>
      <c r="S229" s="2"/>
      <c r="T229" s="2"/>
    </row>
    <row r="230" spans="1:20" ht="13" hidden="1">
      <c r="A230" s="3" t="s">
        <v>863</v>
      </c>
      <c r="B230" s="4" t="s">
        <v>864</v>
      </c>
      <c r="C230" s="4" t="s">
        <v>864</v>
      </c>
      <c r="D230" s="4" t="s">
        <v>16</v>
      </c>
      <c r="E230" s="4"/>
      <c r="F230" s="4">
        <v>2018</v>
      </c>
      <c r="G230" s="4" t="s">
        <v>1798</v>
      </c>
      <c r="H230" s="5" t="s">
        <v>1799</v>
      </c>
      <c r="I230" s="4" t="s">
        <v>866</v>
      </c>
      <c r="J230" s="2"/>
      <c r="K230" s="2"/>
      <c r="L230" s="2"/>
      <c r="M230" s="2"/>
      <c r="N230" s="2"/>
      <c r="O230" s="2"/>
      <c r="P230" s="2"/>
      <c r="Q230" s="2"/>
      <c r="R230" s="2"/>
      <c r="S230" s="2"/>
      <c r="T230" s="2"/>
    </row>
    <row r="231" spans="1:20" ht="13" hidden="1">
      <c r="A231" s="3" t="s">
        <v>403</v>
      </c>
      <c r="B231" s="4" t="s">
        <v>867</v>
      </c>
      <c r="C231" s="4" t="s">
        <v>867</v>
      </c>
      <c r="D231" s="4" t="s">
        <v>7</v>
      </c>
      <c r="E231" s="4" t="s">
        <v>2550</v>
      </c>
      <c r="F231" s="4">
        <v>2018</v>
      </c>
      <c r="G231" s="4" t="s">
        <v>1539</v>
      </c>
      <c r="H231" s="5" t="s">
        <v>1801</v>
      </c>
      <c r="I231" s="4" t="s">
        <v>869</v>
      </c>
      <c r="J231" s="2"/>
      <c r="K231" s="2"/>
      <c r="L231" s="2"/>
      <c r="M231" s="2"/>
      <c r="N231" s="2"/>
      <c r="O231" s="2"/>
      <c r="P231" s="2"/>
      <c r="Q231" s="2"/>
      <c r="R231" s="2"/>
      <c r="S231" s="2"/>
      <c r="T231" s="2"/>
    </row>
    <row r="232" spans="1:20" ht="13" hidden="1">
      <c r="A232" s="3" t="s">
        <v>870</v>
      </c>
      <c r="B232" s="4" t="s">
        <v>871</v>
      </c>
      <c r="C232" s="4" t="s">
        <v>871</v>
      </c>
      <c r="D232" s="4" t="s">
        <v>16</v>
      </c>
      <c r="E232" s="4"/>
      <c r="F232" s="4">
        <v>2018</v>
      </c>
      <c r="G232" s="4" t="s">
        <v>1539</v>
      </c>
      <c r="H232" s="5" t="s">
        <v>1802</v>
      </c>
      <c r="I232" s="4" t="s">
        <v>873</v>
      </c>
      <c r="J232" s="2"/>
      <c r="K232" s="2"/>
      <c r="L232" s="2"/>
      <c r="M232" s="2"/>
      <c r="N232" s="2"/>
      <c r="O232" s="2"/>
      <c r="P232" s="2"/>
      <c r="Q232" s="2"/>
      <c r="R232" s="2"/>
      <c r="S232" s="2"/>
      <c r="T232" s="2"/>
    </row>
    <row r="233" spans="1:20" ht="13" hidden="1">
      <c r="A233" s="3" t="s">
        <v>874</v>
      </c>
      <c r="B233" s="4" t="s">
        <v>875</v>
      </c>
      <c r="C233" s="4" t="s">
        <v>875</v>
      </c>
      <c r="D233" s="4" t="s">
        <v>16</v>
      </c>
      <c r="E233" s="4"/>
      <c r="F233" s="4">
        <v>2018</v>
      </c>
      <c r="G233" s="4" t="s">
        <v>1539</v>
      </c>
      <c r="H233" s="5" t="s">
        <v>1803</v>
      </c>
      <c r="I233" s="4" t="s">
        <v>877</v>
      </c>
      <c r="J233" s="2"/>
      <c r="K233" s="2"/>
      <c r="L233" s="2"/>
      <c r="M233" s="2"/>
      <c r="N233" s="2"/>
      <c r="O233" s="2"/>
      <c r="P233" s="2"/>
      <c r="Q233" s="2"/>
      <c r="R233" s="2"/>
      <c r="S233" s="2"/>
      <c r="T233" s="2"/>
    </row>
    <row r="234" spans="1:20" ht="13" hidden="1">
      <c r="A234" s="3" t="s">
        <v>878</v>
      </c>
      <c r="B234" s="4" t="s">
        <v>879</v>
      </c>
      <c r="C234" s="4" t="s">
        <v>879</v>
      </c>
      <c r="D234" s="4" t="s">
        <v>16</v>
      </c>
      <c r="E234" s="4"/>
      <c r="F234" s="4">
        <v>2018</v>
      </c>
      <c r="G234" s="4" t="s">
        <v>1539</v>
      </c>
      <c r="H234" s="5" t="s">
        <v>1804</v>
      </c>
      <c r="I234" s="4" t="s">
        <v>881</v>
      </c>
      <c r="J234" s="2"/>
      <c r="K234" s="2"/>
      <c r="L234" s="2"/>
      <c r="M234" s="2"/>
      <c r="N234" s="2"/>
      <c r="O234" s="2"/>
      <c r="P234" s="2"/>
      <c r="Q234" s="2"/>
      <c r="R234" s="2"/>
      <c r="S234" s="2"/>
      <c r="T234" s="2"/>
    </row>
    <row r="235" spans="1:20" ht="13" hidden="1">
      <c r="A235" s="3" t="s">
        <v>882</v>
      </c>
      <c r="B235" s="4" t="s">
        <v>883</v>
      </c>
      <c r="C235" s="4" t="s">
        <v>883</v>
      </c>
      <c r="D235" s="4" t="s">
        <v>16</v>
      </c>
      <c r="E235" s="4"/>
      <c r="F235" s="4">
        <v>2018</v>
      </c>
      <c r="G235" s="4" t="s">
        <v>1539</v>
      </c>
      <c r="H235" s="5" t="s">
        <v>1805</v>
      </c>
      <c r="I235" s="4" t="s">
        <v>885</v>
      </c>
      <c r="J235" s="2"/>
      <c r="K235" s="2"/>
      <c r="L235" s="2"/>
      <c r="M235" s="2"/>
      <c r="N235" s="2"/>
      <c r="O235" s="2"/>
      <c r="P235" s="2"/>
      <c r="Q235" s="2"/>
      <c r="R235" s="2"/>
      <c r="S235" s="2"/>
      <c r="T235" s="2"/>
    </row>
    <row r="236" spans="1:20" ht="13">
      <c r="A236" s="3"/>
      <c r="B236" s="4"/>
      <c r="C236" s="4"/>
      <c r="D236" s="4"/>
      <c r="E236" s="4"/>
      <c r="F236" s="4"/>
      <c r="G236" s="4"/>
      <c r="H236" s="5"/>
      <c r="I236" s="4"/>
      <c r="J236" s="2"/>
      <c r="K236" s="2"/>
      <c r="L236" s="2"/>
      <c r="M236" s="2"/>
      <c r="N236" s="2"/>
      <c r="O236" s="2"/>
      <c r="P236" s="2"/>
      <c r="Q236" s="2"/>
      <c r="R236" s="2"/>
      <c r="S236" s="2"/>
      <c r="T236" s="2"/>
    </row>
    <row r="237" spans="1:20" ht="13">
      <c r="A237" s="3"/>
      <c r="B237" s="4"/>
      <c r="C237" s="4"/>
      <c r="D237" s="4">
        <f>COUNTIF(D2:D235, "*Y*")</f>
        <v>134</v>
      </c>
      <c r="E237" s="4">
        <f>COUNTIF(E2:E235, "Y*")</f>
        <v>84</v>
      </c>
      <c r="F237" s="4"/>
      <c r="G237" s="4"/>
      <c r="H237" s="5"/>
      <c r="I237" s="4"/>
      <c r="J237" s="2"/>
      <c r="K237" s="2"/>
      <c r="L237" s="2"/>
      <c r="M237" s="2"/>
      <c r="N237" s="2"/>
      <c r="O237" s="2"/>
      <c r="P237" s="2"/>
      <c r="Q237" s="2"/>
      <c r="R237" s="2"/>
      <c r="S237" s="2"/>
      <c r="T237" s="2"/>
    </row>
    <row r="238" spans="1:20" ht="13">
      <c r="A238" s="2"/>
      <c r="B238" s="2"/>
      <c r="C238" s="2"/>
      <c r="D238" s="2"/>
      <c r="E238" s="2"/>
      <c r="F238" s="2"/>
      <c r="G238" s="2"/>
      <c r="H238" s="2"/>
      <c r="I238" s="2"/>
      <c r="J238" s="2"/>
      <c r="K238" s="2"/>
      <c r="L238" s="2"/>
      <c r="M238" s="2"/>
      <c r="N238" s="2"/>
      <c r="O238" s="2"/>
      <c r="P238" s="2"/>
      <c r="Q238" s="2"/>
      <c r="R238" s="2"/>
      <c r="S238" s="2"/>
      <c r="T238" s="2"/>
    </row>
    <row r="239" spans="1:20" ht="13">
      <c r="A239" s="2"/>
      <c r="B239" s="2"/>
      <c r="C239" s="2"/>
      <c r="D239" s="2"/>
      <c r="E239" s="2"/>
      <c r="F239" s="2"/>
      <c r="G239" s="2"/>
      <c r="H239" s="2"/>
      <c r="I239" s="2"/>
      <c r="J239" s="2"/>
      <c r="K239" s="2"/>
      <c r="L239" s="2"/>
      <c r="M239" s="2"/>
      <c r="N239" s="2"/>
      <c r="O239" s="2"/>
      <c r="P239" s="2"/>
      <c r="Q239" s="2"/>
      <c r="R239" s="2"/>
      <c r="S239" s="2"/>
      <c r="T239" s="2"/>
    </row>
    <row r="240" spans="1:20" ht="13">
      <c r="A240" s="2"/>
      <c r="B240" s="2"/>
      <c r="C240" s="2"/>
      <c r="D240" s="2"/>
      <c r="E240" s="2"/>
      <c r="F240" s="2"/>
      <c r="G240" s="2"/>
      <c r="H240" s="2"/>
      <c r="I240" s="2"/>
      <c r="J240" s="2"/>
      <c r="K240" s="2"/>
      <c r="L240" s="2"/>
      <c r="M240" s="2"/>
      <c r="N240" s="2"/>
      <c r="O240" s="2"/>
      <c r="P240" s="2"/>
      <c r="Q240" s="2"/>
      <c r="R240" s="2"/>
      <c r="S240" s="2"/>
      <c r="T240" s="2"/>
    </row>
    <row r="241" spans="1:20" ht="13">
      <c r="A241" s="2"/>
      <c r="B241" s="2"/>
      <c r="C241" s="2"/>
      <c r="D241" s="2"/>
      <c r="E241" s="2"/>
      <c r="F241" s="2"/>
      <c r="G241" s="2"/>
      <c r="H241" s="2"/>
      <c r="I241" s="2"/>
      <c r="J241" s="2"/>
      <c r="K241" s="2"/>
      <c r="L241" s="2"/>
      <c r="M241" s="2"/>
      <c r="N241" s="2"/>
      <c r="O241" s="2"/>
      <c r="P241" s="2"/>
      <c r="Q241" s="2"/>
      <c r="R241" s="2"/>
      <c r="S241" s="2"/>
      <c r="T241" s="2"/>
    </row>
    <row r="242" spans="1:20" ht="13">
      <c r="A242" s="2"/>
      <c r="B242" s="2"/>
      <c r="C242" s="2"/>
      <c r="D242" s="2"/>
      <c r="E242" s="2"/>
      <c r="F242" s="2"/>
      <c r="G242" s="2"/>
      <c r="H242" s="2"/>
      <c r="I242" s="2"/>
      <c r="J242" s="2"/>
      <c r="K242" s="2"/>
      <c r="L242" s="2"/>
      <c r="M242" s="2"/>
      <c r="N242" s="2"/>
      <c r="O242" s="2"/>
      <c r="P242" s="2"/>
      <c r="Q242" s="2"/>
      <c r="R242" s="2"/>
      <c r="S242" s="2"/>
      <c r="T242" s="2"/>
    </row>
    <row r="243" spans="1:20" ht="13">
      <c r="A243" s="2"/>
      <c r="B243" s="2"/>
      <c r="C243" s="2"/>
      <c r="D243" s="2"/>
      <c r="E243" s="2"/>
      <c r="F243" s="2"/>
      <c r="G243" s="2"/>
      <c r="H243" s="2"/>
      <c r="I243" s="2"/>
      <c r="J243" s="2"/>
      <c r="K243" s="2"/>
      <c r="L243" s="2"/>
      <c r="M243" s="2"/>
      <c r="N243" s="2"/>
      <c r="O243" s="2"/>
      <c r="P243" s="2"/>
      <c r="Q243" s="2"/>
      <c r="R243" s="2"/>
      <c r="S243" s="2"/>
      <c r="T243" s="2"/>
    </row>
    <row r="244" spans="1:20" ht="13">
      <c r="A244" s="2"/>
      <c r="B244" s="2"/>
      <c r="C244" s="2"/>
      <c r="D244" s="2"/>
      <c r="E244" s="2"/>
      <c r="F244" s="2"/>
      <c r="G244" s="2"/>
      <c r="H244" s="2"/>
      <c r="I244" s="2"/>
      <c r="J244" s="2"/>
      <c r="K244" s="2"/>
      <c r="L244" s="2"/>
      <c r="M244" s="2"/>
      <c r="N244" s="2"/>
      <c r="O244" s="2"/>
      <c r="P244" s="2"/>
      <c r="Q244" s="2"/>
      <c r="R244" s="2"/>
      <c r="S244" s="2"/>
      <c r="T244" s="2"/>
    </row>
    <row r="245" spans="1:20" ht="13">
      <c r="A245" s="2"/>
      <c r="B245" s="2"/>
      <c r="C245" s="2"/>
      <c r="D245" s="2"/>
      <c r="E245" s="2"/>
      <c r="F245" s="2"/>
      <c r="G245" s="2"/>
      <c r="H245" s="2"/>
      <c r="I245" s="2"/>
      <c r="J245" s="2"/>
      <c r="K245" s="2"/>
      <c r="L245" s="2"/>
      <c r="M245" s="2"/>
      <c r="N245" s="2"/>
      <c r="O245" s="2"/>
      <c r="P245" s="2"/>
      <c r="Q245" s="2"/>
      <c r="R245" s="2"/>
      <c r="S245" s="2"/>
      <c r="T245" s="2"/>
    </row>
    <row r="246" spans="1:20" ht="13">
      <c r="A246" s="2"/>
      <c r="B246" s="2"/>
      <c r="C246" s="2"/>
      <c r="D246" s="2"/>
      <c r="E246" s="2"/>
      <c r="F246" s="2"/>
      <c r="G246" s="2"/>
      <c r="H246" s="2"/>
      <c r="I246" s="2"/>
      <c r="J246" s="2"/>
      <c r="K246" s="2"/>
      <c r="L246" s="2"/>
      <c r="M246" s="2"/>
      <c r="N246" s="2"/>
      <c r="O246" s="2"/>
      <c r="P246" s="2"/>
      <c r="Q246" s="2"/>
      <c r="R246" s="2"/>
      <c r="S246" s="2"/>
      <c r="T246" s="2"/>
    </row>
    <row r="247" spans="1:20" ht="13">
      <c r="A247" s="2"/>
      <c r="B247" s="2"/>
      <c r="C247" s="2"/>
      <c r="D247" s="2"/>
      <c r="E247" s="2"/>
      <c r="F247" s="2"/>
      <c r="G247" s="2"/>
      <c r="H247" s="2"/>
      <c r="I247" s="2"/>
      <c r="J247" s="2"/>
      <c r="K247" s="2"/>
      <c r="L247" s="2"/>
      <c r="M247" s="2"/>
      <c r="N247" s="2"/>
      <c r="O247" s="2"/>
      <c r="P247" s="2"/>
      <c r="Q247" s="2"/>
      <c r="R247" s="2"/>
      <c r="S247" s="2"/>
      <c r="T247" s="2"/>
    </row>
    <row r="248" spans="1:20" ht="13">
      <c r="A248" s="2"/>
      <c r="B248" s="2"/>
      <c r="C248" s="2"/>
      <c r="D248" s="2"/>
      <c r="E248" s="2"/>
      <c r="F248" s="2"/>
      <c r="G248" s="2"/>
      <c r="H248" s="2"/>
      <c r="I248" s="2"/>
      <c r="J248" s="2"/>
      <c r="K248" s="2"/>
      <c r="L248" s="2"/>
      <c r="M248" s="2"/>
      <c r="N248" s="2"/>
      <c r="O248" s="2"/>
      <c r="P248" s="2"/>
      <c r="Q248" s="2"/>
      <c r="R248" s="2"/>
      <c r="S248" s="2"/>
      <c r="T248" s="2"/>
    </row>
    <row r="249" spans="1:20" ht="13">
      <c r="A249" s="2"/>
      <c r="B249" s="2"/>
      <c r="C249" s="2"/>
      <c r="D249" s="2"/>
      <c r="E249" s="2"/>
      <c r="F249" s="2"/>
      <c r="G249" s="2"/>
      <c r="H249" s="2"/>
      <c r="I249" s="2"/>
      <c r="J249" s="2"/>
      <c r="K249" s="2"/>
      <c r="L249" s="2"/>
      <c r="M249" s="2"/>
      <c r="N249" s="2"/>
      <c r="O249" s="2"/>
      <c r="P249" s="2"/>
      <c r="Q249" s="2"/>
      <c r="R249" s="2"/>
      <c r="S249" s="2"/>
      <c r="T249" s="2"/>
    </row>
    <row r="250" spans="1:20" ht="13">
      <c r="A250" s="2"/>
      <c r="B250" s="2"/>
      <c r="C250" s="2"/>
      <c r="D250" s="2"/>
      <c r="E250" s="2"/>
      <c r="F250" s="2"/>
      <c r="G250" s="2"/>
      <c r="H250" s="2"/>
      <c r="I250" s="2"/>
      <c r="J250" s="2"/>
      <c r="K250" s="2"/>
      <c r="L250" s="2"/>
      <c r="M250" s="2"/>
      <c r="N250" s="2"/>
      <c r="O250" s="2"/>
      <c r="P250" s="2"/>
      <c r="Q250" s="2"/>
      <c r="R250" s="2"/>
      <c r="S250" s="2"/>
      <c r="T250" s="2"/>
    </row>
    <row r="251" spans="1:20" ht="13">
      <c r="A251" s="2"/>
      <c r="B251" s="2"/>
      <c r="C251" s="2"/>
      <c r="D251" s="2"/>
      <c r="E251" s="2"/>
      <c r="F251" s="2"/>
      <c r="G251" s="2"/>
      <c r="H251" s="2"/>
      <c r="I251" s="2"/>
      <c r="J251" s="2"/>
      <c r="K251" s="2"/>
      <c r="L251" s="2"/>
      <c r="M251" s="2"/>
      <c r="N251" s="2"/>
      <c r="O251" s="2"/>
      <c r="P251" s="2"/>
      <c r="Q251" s="2"/>
      <c r="R251" s="2"/>
      <c r="S251" s="2"/>
      <c r="T251" s="2"/>
    </row>
    <row r="252" spans="1:20" ht="13">
      <c r="A252" s="2"/>
      <c r="B252" s="2"/>
      <c r="C252" s="2"/>
      <c r="D252" s="2"/>
      <c r="E252" s="2"/>
      <c r="F252" s="2"/>
      <c r="G252" s="2"/>
      <c r="H252" s="2"/>
      <c r="I252" s="2"/>
      <c r="J252" s="2"/>
      <c r="K252" s="2"/>
      <c r="L252" s="2"/>
      <c r="M252" s="2"/>
      <c r="N252" s="2"/>
      <c r="O252" s="2"/>
      <c r="P252" s="2"/>
      <c r="Q252" s="2"/>
      <c r="R252" s="2"/>
      <c r="S252" s="2"/>
      <c r="T252" s="2"/>
    </row>
    <row r="253" spans="1:20" ht="13">
      <c r="A253" s="2"/>
      <c r="B253" s="2"/>
      <c r="C253" s="2"/>
      <c r="D253" s="2"/>
      <c r="E253" s="2"/>
      <c r="F253" s="2"/>
      <c r="G253" s="2"/>
      <c r="H253" s="2"/>
      <c r="I253" s="2"/>
      <c r="J253" s="2"/>
      <c r="K253" s="2"/>
      <c r="L253" s="2"/>
      <c r="M253" s="2"/>
      <c r="N253" s="2"/>
      <c r="O253" s="2"/>
      <c r="P253" s="2"/>
      <c r="Q253" s="2"/>
      <c r="R253" s="2"/>
      <c r="S253" s="2"/>
      <c r="T253" s="2"/>
    </row>
    <row r="254" spans="1:20" ht="13">
      <c r="A254" s="2"/>
      <c r="B254" s="2"/>
      <c r="C254" s="2"/>
      <c r="D254" s="2"/>
      <c r="E254" s="2"/>
      <c r="F254" s="2"/>
      <c r="G254" s="2"/>
      <c r="H254" s="2"/>
      <c r="I254" s="2"/>
      <c r="J254" s="2"/>
      <c r="K254" s="2"/>
      <c r="L254" s="2"/>
      <c r="M254" s="2"/>
      <c r="N254" s="2"/>
      <c r="O254" s="2"/>
      <c r="P254" s="2"/>
      <c r="Q254" s="2"/>
      <c r="R254" s="2"/>
      <c r="S254" s="2"/>
      <c r="T254" s="2"/>
    </row>
    <row r="255" spans="1:20" ht="13">
      <c r="A255" s="2"/>
      <c r="B255" s="2"/>
      <c r="C255" s="2"/>
      <c r="D255" s="2"/>
      <c r="E255" s="2"/>
      <c r="F255" s="2"/>
      <c r="G255" s="2"/>
      <c r="H255" s="2"/>
      <c r="I255" s="2"/>
      <c r="J255" s="2"/>
      <c r="K255" s="2"/>
      <c r="L255" s="2"/>
      <c r="M255" s="2"/>
      <c r="N255" s="2"/>
      <c r="O255" s="2"/>
      <c r="P255" s="2"/>
      <c r="Q255" s="2"/>
      <c r="R255" s="2"/>
      <c r="S255" s="2"/>
      <c r="T255" s="2"/>
    </row>
    <row r="256" spans="1:20" ht="13">
      <c r="A256" s="2"/>
      <c r="B256" s="2"/>
      <c r="C256" s="2"/>
      <c r="D256" s="2"/>
      <c r="E256" s="2"/>
      <c r="F256" s="2"/>
      <c r="G256" s="2"/>
      <c r="H256" s="2"/>
      <c r="I256" s="2"/>
      <c r="J256" s="2"/>
      <c r="K256" s="2"/>
      <c r="L256" s="2"/>
      <c r="M256" s="2"/>
      <c r="N256" s="2"/>
      <c r="O256" s="2"/>
      <c r="P256" s="2"/>
      <c r="Q256" s="2"/>
      <c r="R256" s="2"/>
      <c r="S256" s="2"/>
      <c r="T256" s="2"/>
    </row>
    <row r="257" spans="1:20" ht="13">
      <c r="A257" s="2"/>
      <c r="B257" s="2"/>
      <c r="C257" s="2"/>
      <c r="D257" s="2"/>
      <c r="E257" s="2"/>
      <c r="F257" s="2"/>
      <c r="G257" s="2"/>
      <c r="H257" s="2"/>
      <c r="I257" s="2"/>
      <c r="J257" s="2"/>
      <c r="K257" s="2"/>
      <c r="L257" s="2"/>
      <c r="M257" s="2"/>
      <c r="N257" s="2"/>
      <c r="O257" s="2"/>
      <c r="P257" s="2"/>
      <c r="Q257" s="2"/>
      <c r="R257" s="2"/>
      <c r="S257" s="2"/>
      <c r="T257" s="2"/>
    </row>
    <row r="258" spans="1:20" ht="13">
      <c r="A258" s="2"/>
      <c r="B258" s="2"/>
      <c r="C258" s="2"/>
      <c r="D258" s="2"/>
      <c r="E258" s="2"/>
      <c r="F258" s="2"/>
      <c r="G258" s="2"/>
      <c r="H258" s="2"/>
      <c r="I258" s="2"/>
      <c r="J258" s="2"/>
      <c r="K258" s="2"/>
      <c r="L258" s="2"/>
      <c r="M258" s="2"/>
      <c r="N258" s="2"/>
      <c r="O258" s="2"/>
      <c r="P258" s="2"/>
      <c r="Q258" s="2"/>
      <c r="R258" s="2"/>
      <c r="S258" s="2"/>
      <c r="T258" s="2"/>
    </row>
    <row r="259" spans="1:20" ht="13">
      <c r="A259" s="2"/>
      <c r="B259" s="2"/>
      <c r="C259" s="2"/>
      <c r="D259" s="2"/>
      <c r="E259" s="2"/>
      <c r="F259" s="2"/>
      <c r="G259" s="2"/>
      <c r="H259" s="2"/>
      <c r="I259" s="2"/>
      <c r="J259" s="2"/>
      <c r="K259" s="2"/>
      <c r="L259" s="2"/>
      <c r="M259" s="2"/>
      <c r="N259" s="2"/>
      <c r="O259" s="2"/>
      <c r="P259" s="2"/>
      <c r="Q259" s="2"/>
      <c r="R259" s="2"/>
      <c r="S259" s="2"/>
      <c r="T259" s="2"/>
    </row>
    <row r="260" spans="1:20" ht="13">
      <c r="A260" s="2"/>
      <c r="B260" s="2"/>
      <c r="C260" s="2"/>
      <c r="D260" s="2"/>
      <c r="E260" s="2"/>
      <c r="F260" s="2"/>
      <c r="G260" s="2"/>
      <c r="H260" s="2"/>
      <c r="I260" s="2"/>
      <c r="J260" s="2"/>
      <c r="K260" s="2"/>
      <c r="L260" s="2"/>
      <c r="M260" s="2"/>
      <c r="N260" s="2"/>
      <c r="O260" s="2"/>
      <c r="P260" s="2"/>
      <c r="Q260" s="2"/>
      <c r="R260" s="2"/>
      <c r="S260" s="2"/>
      <c r="T260" s="2"/>
    </row>
    <row r="261" spans="1:20" ht="13">
      <c r="A261" s="2"/>
      <c r="B261" s="2"/>
      <c r="C261" s="2"/>
      <c r="D261" s="2"/>
      <c r="E261" s="2"/>
      <c r="F261" s="2"/>
      <c r="G261" s="2"/>
      <c r="H261" s="2"/>
      <c r="I261" s="2"/>
      <c r="J261" s="2"/>
      <c r="K261" s="2"/>
      <c r="L261" s="2"/>
      <c r="M261" s="2"/>
      <c r="N261" s="2"/>
      <c r="O261" s="2"/>
      <c r="P261" s="2"/>
      <c r="Q261" s="2"/>
      <c r="R261" s="2"/>
      <c r="S261" s="2"/>
      <c r="T261" s="2"/>
    </row>
    <row r="262" spans="1:20" ht="13">
      <c r="A262" s="2"/>
      <c r="B262" s="2"/>
      <c r="C262" s="2"/>
      <c r="D262" s="2"/>
      <c r="E262" s="2"/>
      <c r="F262" s="2"/>
      <c r="G262" s="2"/>
      <c r="H262" s="2"/>
      <c r="I262" s="2"/>
      <c r="J262" s="2"/>
      <c r="K262" s="2"/>
      <c r="L262" s="2"/>
      <c r="M262" s="2"/>
      <c r="N262" s="2"/>
      <c r="O262" s="2"/>
      <c r="P262" s="2"/>
      <c r="Q262" s="2"/>
      <c r="R262" s="2"/>
      <c r="S262" s="2"/>
      <c r="T262" s="2"/>
    </row>
    <row r="263" spans="1:20" ht="13">
      <c r="A263" s="2"/>
      <c r="B263" s="2"/>
      <c r="C263" s="2"/>
      <c r="D263" s="2"/>
      <c r="E263" s="2"/>
      <c r="F263" s="2"/>
      <c r="G263" s="2"/>
      <c r="H263" s="2"/>
      <c r="I263" s="2"/>
      <c r="J263" s="2"/>
      <c r="K263" s="2"/>
      <c r="L263" s="2"/>
      <c r="M263" s="2"/>
      <c r="N263" s="2"/>
      <c r="O263" s="2"/>
      <c r="P263" s="2"/>
      <c r="Q263" s="2"/>
      <c r="R263" s="2"/>
      <c r="S263" s="2"/>
      <c r="T263" s="2"/>
    </row>
    <row r="264" spans="1:20" ht="13">
      <c r="A264" s="2"/>
      <c r="B264" s="2"/>
      <c r="C264" s="2"/>
      <c r="D264" s="2"/>
      <c r="E264" s="2"/>
      <c r="F264" s="2"/>
      <c r="G264" s="2"/>
      <c r="H264" s="2"/>
      <c r="I264" s="2"/>
      <c r="J264" s="2"/>
      <c r="K264" s="2"/>
      <c r="L264" s="2"/>
      <c r="M264" s="2"/>
      <c r="N264" s="2"/>
      <c r="O264" s="2"/>
      <c r="P264" s="2"/>
      <c r="Q264" s="2"/>
      <c r="R264" s="2"/>
      <c r="S264" s="2"/>
      <c r="T264" s="2"/>
    </row>
    <row r="265" spans="1:20" ht="13">
      <c r="A265" s="2"/>
      <c r="B265" s="2"/>
      <c r="C265" s="2"/>
      <c r="D265" s="2"/>
      <c r="E265" s="2"/>
      <c r="F265" s="2"/>
      <c r="G265" s="2"/>
      <c r="H265" s="2"/>
      <c r="I265" s="2"/>
      <c r="J265" s="2"/>
      <c r="K265" s="2"/>
      <c r="L265" s="2"/>
      <c r="M265" s="2"/>
      <c r="N265" s="2"/>
      <c r="O265" s="2"/>
      <c r="P265" s="2"/>
      <c r="Q265" s="2"/>
      <c r="R265" s="2"/>
      <c r="S265" s="2"/>
      <c r="T265" s="2"/>
    </row>
    <row r="266" spans="1:20" ht="13">
      <c r="A266" s="2"/>
      <c r="B266" s="2"/>
      <c r="C266" s="2"/>
      <c r="D266" s="2"/>
      <c r="E266" s="2"/>
      <c r="F266" s="2"/>
      <c r="G266" s="2"/>
      <c r="H266" s="2"/>
      <c r="I266" s="2"/>
      <c r="J266" s="2"/>
      <c r="K266" s="2"/>
      <c r="L266" s="2"/>
      <c r="M266" s="2"/>
      <c r="N266" s="2"/>
      <c r="O266" s="2"/>
      <c r="P266" s="2"/>
      <c r="Q266" s="2"/>
      <c r="R266" s="2"/>
      <c r="S266" s="2"/>
      <c r="T266" s="2"/>
    </row>
    <row r="267" spans="1:20" ht="13">
      <c r="A267" s="2"/>
      <c r="B267" s="2"/>
      <c r="C267" s="2"/>
      <c r="D267" s="2"/>
      <c r="E267" s="2"/>
      <c r="F267" s="2"/>
      <c r="G267" s="2"/>
      <c r="H267" s="2"/>
      <c r="I267" s="2"/>
      <c r="J267" s="2"/>
      <c r="K267" s="2"/>
      <c r="L267" s="2"/>
      <c r="M267" s="2"/>
      <c r="N267" s="2"/>
      <c r="O267" s="2"/>
      <c r="P267" s="2"/>
      <c r="Q267" s="2"/>
      <c r="R267" s="2"/>
      <c r="S267" s="2"/>
      <c r="T267" s="2"/>
    </row>
    <row r="268" spans="1:20" ht="13">
      <c r="A268" s="2"/>
      <c r="B268" s="2"/>
      <c r="C268" s="2"/>
      <c r="D268" s="2"/>
      <c r="E268" s="2"/>
      <c r="F268" s="2"/>
      <c r="G268" s="2"/>
      <c r="H268" s="2"/>
      <c r="I268" s="2"/>
      <c r="J268" s="2"/>
      <c r="K268" s="2"/>
      <c r="L268" s="2"/>
      <c r="M268" s="2"/>
      <c r="N268" s="2"/>
      <c r="O268" s="2"/>
      <c r="P268" s="2"/>
      <c r="Q268" s="2"/>
      <c r="R268" s="2"/>
      <c r="S268" s="2"/>
      <c r="T268" s="2"/>
    </row>
    <row r="269" spans="1:20" ht="13">
      <c r="A269" s="2"/>
      <c r="B269" s="2"/>
      <c r="C269" s="2"/>
      <c r="D269" s="2"/>
      <c r="E269" s="2"/>
      <c r="F269" s="2"/>
      <c r="G269" s="2"/>
      <c r="H269" s="2"/>
      <c r="I269" s="2"/>
      <c r="J269" s="2"/>
      <c r="K269" s="2"/>
      <c r="L269" s="2"/>
      <c r="M269" s="2"/>
      <c r="N269" s="2"/>
      <c r="O269" s="2"/>
      <c r="P269" s="2"/>
      <c r="Q269" s="2"/>
      <c r="R269" s="2"/>
      <c r="S269" s="2"/>
      <c r="T269" s="2"/>
    </row>
    <row r="270" spans="1:20" ht="13">
      <c r="A270" s="2"/>
      <c r="B270" s="2"/>
      <c r="C270" s="2"/>
      <c r="D270" s="2"/>
      <c r="E270" s="2"/>
      <c r="F270" s="2"/>
      <c r="G270" s="2"/>
      <c r="H270" s="2"/>
      <c r="I270" s="2"/>
      <c r="J270" s="2"/>
      <c r="K270" s="2"/>
      <c r="L270" s="2"/>
      <c r="M270" s="2"/>
      <c r="N270" s="2"/>
      <c r="O270" s="2"/>
      <c r="P270" s="2"/>
      <c r="Q270" s="2"/>
      <c r="R270" s="2"/>
      <c r="S270" s="2"/>
      <c r="T270" s="2"/>
    </row>
    <row r="271" spans="1:20" ht="13">
      <c r="A271" s="2"/>
      <c r="B271" s="2"/>
      <c r="C271" s="2"/>
      <c r="D271" s="2"/>
      <c r="E271" s="2"/>
      <c r="F271" s="2"/>
      <c r="G271" s="2"/>
      <c r="H271" s="2"/>
      <c r="I271" s="2"/>
      <c r="J271" s="2"/>
      <c r="K271" s="2"/>
      <c r="L271" s="2"/>
      <c r="M271" s="2"/>
      <c r="N271" s="2"/>
      <c r="O271" s="2"/>
      <c r="P271" s="2"/>
      <c r="Q271" s="2"/>
      <c r="R271" s="2"/>
      <c r="S271" s="2"/>
      <c r="T271" s="2"/>
    </row>
    <row r="272" spans="1:20" ht="13">
      <c r="A272" s="2"/>
      <c r="B272" s="2"/>
      <c r="C272" s="2"/>
      <c r="D272" s="2"/>
      <c r="E272" s="2"/>
      <c r="F272" s="2"/>
      <c r="G272" s="2"/>
      <c r="H272" s="2"/>
      <c r="I272" s="2"/>
      <c r="J272" s="2"/>
      <c r="K272" s="2"/>
      <c r="L272" s="2"/>
      <c r="M272" s="2"/>
      <c r="N272" s="2"/>
      <c r="O272" s="2"/>
      <c r="P272" s="2"/>
      <c r="Q272" s="2"/>
      <c r="R272" s="2"/>
      <c r="S272" s="2"/>
      <c r="T272" s="2"/>
    </row>
    <row r="273" spans="1:20" ht="13">
      <c r="A273" s="2"/>
      <c r="B273" s="2"/>
      <c r="C273" s="2"/>
      <c r="D273" s="2"/>
      <c r="E273" s="2"/>
      <c r="F273" s="2"/>
      <c r="G273" s="2"/>
      <c r="H273" s="2"/>
      <c r="I273" s="2"/>
      <c r="J273" s="2"/>
      <c r="K273" s="2"/>
      <c r="L273" s="2"/>
      <c r="M273" s="2"/>
      <c r="N273" s="2"/>
      <c r="O273" s="2"/>
      <c r="P273" s="2"/>
      <c r="Q273" s="2"/>
      <c r="R273" s="2"/>
      <c r="S273" s="2"/>
      <c r="T273" s="2"/>
    </row>
    <row r="274" spans="1:20" ht="13">
      <c r="A274" s="2"/>
      <c r="B274" s="2"/>
      <c r="C274" s="2"/>
      <c r="D274" s="2"/>
      <c r="E274" s="2"/>
      <c r="F274" s="2"/>
      <c r="G274" s="2"/>
      <c r="H274" s="2"/>
      <c r="I274" s="2"/>
      <c r="J274" s="2"/>
      <c r="K274" s="2"/>
      <c r="L274" s="2"/>
      <c r="M274" s="2"/>
      <c r="N274" s="2"/>
      <c r="O274" s="2"/>
      <c r="P274" s="2"/>
      <c r="Q274" s="2"/>
      <c r="R274" s="2"/>
      <c r="S274" s="2"/>
      <c r="T274" s="2"/>
    </row>
    <row r="275" spans="1:20" ht="13">
      <c r="A275" s="2"/>
      <c r="B275" s="2"/>
      <c r="C275" s="2"/>
      <c r="D275" s="2"/>
      <c r="E275" s="2"/>
      <c r="F275" s="2"/>
      <c r="G275" s="2"/>
      <c r="H275" s="2"/>
      <c r="I275" s="2"/>
      <c r="J275" s="2"/>
      <c r="K275" s="2"/>
      <c r="L275" s="2"/>
      <c r="M275" s="2"/>
      <c r="N275" s="2"/>
      <c r="O275" s="2"/>
      <c r="P275" s="2"/>
      <c r="Q275" s="2"/>
      <c r="R275" s="2"/>
      <c r="S275" s="2"/>
      <c r="T275" s="2"/>
    </row>
    <row r="276" spans="1:20" ht="13">
      <c r="A276" s="2"/>
      <c r="B276" s="2"/>
      <c r="C276" s="2"/>
      <c r="D276" s="2"/>
      <c r="E276" s="2"/>
      <c r="F276" s="2"/>
      <c r="G276" s="2"/>
      <c r="H276" s="2"/>
      <c r="I276" s="2"/>
      <c r="J276" s="2"/>
      <c r="K276" s="2"/>
      <c r="L276" s="2"/>
      <c r="M276" s="2"/>
      <c r="N276" s="2"/>
      <c r="O276" s="2"/>
      <c r="P276" s="2"/>
      <c r="Q276" s="2"/>
      <c r="R276" s="2"/>
      <c r="S276" s="2"/>
      <c r="T276" s="2"/>
    </row>
    <row r="277" spans="1:20" ht="13">
      <c r="A277" s="2"/>
      <c r="B277" s="2"/>
      <c r="C277" s="2"/>
      <c r="D277" s="2"/>
      <c r="E277" s="2"/>
      <c r="F277" s="2"/>
      <c r="G277" s="2"/>
      <c r="H277" s="2"/>
      <c r="I277" s="2"/>
      <c r="J277" s="2"/>
      <c r="K277" s="2"/>
      <c r="L277" s="2"/>
      <c r="M277" s="2"/>
      <c r="N277" s="2"/>
      <c r="O277" s="2"/>
      <c r="P277" s="2"/>
      <c r="Q277" s="2"/>
      <c r="R277" s="2"/>
      <c r="S277" s="2"/>
      <c r="T277" s="2"/>
    </row>
    <row r="278" spans="1:20" ht="13">
      <c r="A278" s="2"/>
      <c r="B278" s="2"/>
      <c r="C278" s="2"/>
      <c r="D278" s="2"/>
      <c r="E278" s="2"/>
      <c r="F278" s="2"/>
      <c r="G278" s="2"/>
      <c r="H278" s="2"/>
      <c r="I278" s="2"/>
      <c r="J278" s="2"/>
      <c r="K278" s="2"/>
      <c r="L278" s="2"/>
      <c r="M278" s="2"/>
      <c r="N278" s="2"/>
      <c r="O278" s="2"/>
      <c r="P278" s="2"/>
      <c r="Q278" s="2"/>
      <c r="R278" s="2"/>
      <c r="S278" s="2"/>
      <c r="T278" s="2"/>
    </row>
    <row r="279" spans="1:20" ht="13">
      <c r="A279" s="2"/>
      <c r="B279" s="2"/>
      <c r="C279" s="2"/>
      <c r="D279" s="2"/>
      <c r="E279" s="2"/>
      <c r="F279" s="2"/>
      <c r="G279" s="2"/>
      <c r="H279" s="2"/>
      <c r="I279" s="2"/>
      <c r="J279" s="2"/>
      <c r="K279" s="2"/>
      <c r="L279" s="2"/>
      <c r="M279" s="2"/>
      <c r="N279" s="2"/>
      <c r="O279" s="2"/>
      <c r="P279" s="2"/>
      <c r="Q279" s="2"/>
      <c r="R279" s="2"/>
      <c r="S279" s="2"/>
      <c r="T279" s="2"/>
    </row>
    <row r="280" spans="1:20" ht="13">
      <c r="A280" s="2"/>
      <c r="B280" s="2"/>
      <c r="C280" s="2"/>
      <c r="D280" s="2"/>
      <c r="E280" s="2"/>
      <c r="F280" s="2"/>
      <c r="G280" s="2"/>
      <c r="H280" s="2"/>
      <c r="I280" s="2"/>
      <c r="J280" s="2"/>
      <c r="K280" s="2"/>
      <c r="L280" s="2"/>
      <c r="M280" s="2"/>
      <c r="N280" s="2"/>
      <c r="O280" s="2"/>
      <c r="P280" s="2"/>
      <c r="Q280" s="2"/>
      <c r="R280" s="2"/>
      <c r="S280" s="2"/>
      <c r="T280" s="2"/>
    </row>
    <row r="281" spans="1:20" ht="13">
      <c r="A281" s="2"/>
      <c r="B281" s="2"/>
      <c r="C281" s="2"/>
      <c r="D281" s="2"/>
      <c r="E281" s="2"/>
      <c r="F281" s="2"/>
      <c r="G281" s="2"/>
      <c r="H281" s="2"/>
      <c r="I281" s="2"/>
      <c r="J281" s="2"/>
      <c r="K281" s="2"/>
      <c r="L281" s="2"/>
      <c r="M281" s="2"/>
      <c r="N281" s="2"/>
      <c r="O281" s="2"/>
      <c r="P281" s="2"/>
      <c r="Q281" s="2"/>
      <c r="R281" s="2"/>
      <c r="S281" s="2"/>
      <c r="T281" s="2"/>
    </row>
    <row r="282" spans="1:20" ht="13">
      <c r="A282" s="2"/>
      <c r="B282" s="2"/>
      <c r="C282" s="2"/>
      <c r="D282" s="2"/>
      <c r="E282" s="2"/>
      <c r="F282" s="2"/>
      <c r="G282" s="2"/>
      <c r="H282" s="2"/>
      <c r="I282" s="2"/>
      <c r="J282" s="2"/>
      <c r="K282" s="2"/>
      <c r="L282" s="2"/>
      <c r="M282" s="2"/>
      <c r="N282" s="2"/>
      <c r="O282" s="2"/>
      <c r="P282" s="2"/>
      <c r="Q282" s="2"/>
      <c r="R282" s="2"/>
      <c r="S282" s="2"/>
      <c r="T282" s="2"/>
    </row>
    <row r="283" spans="1:20" ht="13">
      <c r="A283" s="2"/>
      <c r="B283" s="2"/>
      <c r="C283" s="2"/>
      <c r="D283" s="2"/>
      <c r="E283" s="2"/>
      <c r="F283" s="2"/>
      <c r="G283" s="2"/>
      <c r="H283" s="2"/>
      <c r="I283" s="2"/>
      <c r="J283" s="2"/>
      <c r="K283" s="2"/>
      <c r="L283" s="2"/>
      <c r="M283" s="2"/>
      <c r="N283" s="2"/>
      <c r="O283" s="2"/>
      <c r="P283" s="2"/>
      <c r="Q283" s="2"/>
      <c r="R283" s="2"/>
      <c r="S283" s="2"/>
      <c r="T283" s="2"/>
    </row>
    <row r="284" spans="1:20" ht="13">
      <c r="A284" s="2"/>
      <c r="B284" s="2"/>
      <c r="C284" s="2"/>
      <c r="D284" s="2"/>
      <c r="E284" s="2"/>
      <c r="F284" s="2"/>
      <c r="G284" s="2"/>
      <c r="H284" s="2"/>
      <c r="I284" s="2"/>
      <c r="J284" s="2"/>
      <c r="K284" s="2"/>
      <c r="L284" s="2"/>
      <c r="M284" s="2"/>
      <c r="N284" s="2"/>
      <c r="O284" s="2"/>
      <c r="P284" s="2"/>
      <c r="Q284" s="2"/>
      <c r="R284" s="2"/>
      <c r="S284" s="2"/>
      <c r="T284" s="2"/>
    </row>
    <row r="285" spans="1:20" ht="13">
      <c r="A285" s="2"/>
      <c r="B285" s="2"/>
      <c r="C285" s="2"/>
      <c r="D285" s="2"/>
      <c r="E285" s="2"/>
      <c r="F285" s="2"/>
      <c r="G285" s="2"/>
      <c r="H285" s="2"/>
      <c r="I285" s="2"/>
      <c r="J285" s="2"/>
      <c r="K285" s="2"/>
      <c r="L285" s="2"/>
      <c r="M285" s="2"/>
      <c r="N285" s="2"/>
      <c r="O285" s="2"/>
      <c r="P285" s="2"/>
      <c r="Q285" s="2"/>
      <c r="R285" s="2"/>
      <c r="S285" s="2"/>
      <c r="T285" s="2"/>
    </row>
    <row r="286" spans="1:20" ht="13">
      <c r="A286" s="2"/>
      <c r="B286" s="2"/>
      <c r="C286" s="2"/>
      <c r="D286" s="2"/>
      <c r="E286" s="2"/>
      <c r="F286" s="2"/>
      <c r="G286" s="2"/>
      <c r="H286" s="2"/>
      <c r="I286" s="2"/>
      <c r="J286" s="2"/>
      <c r="K286" s="2"/>
      <c r="L286" s="2"/>
      <c r="M286" s="2"/>
      <c r="N286" s="2"/>
      <c r="O286" s="2"/>
      <c r="P286" s="2"/>
      <c r="Q286" s="2"/>
      <c r="R286" s="2"/>
      <c r="S286" s="2"/>
      <c r="T286" s="2"/>
    </row>
    <row r="287" spans="1:20" ht="13">
      <c r="A287" s="2"/>
      <c r="B287" s="2"/>
      <c r="C287" s="2"/>
      <c r="D287" s="2"/>
      <c r="E287" s="2"/>
      <c r="F287" s="2"/>
      <c r="G287" s="2"/>
      <c r="H287" s="2"/>
      <c r="I287" s="2"/>
      <c r="J287" s="2"/>
      <c r="K287" s="2"/>
      <c r="L287" s="2"/>
      <c r="M287" s="2"/>
      <c r="N287" s="2"/>
      <c r="O287" s="2"/>
      <c r="P287" s="2"/>
      <c r="Q287" s="2"/>
      <c r="R287" s="2"/>
      <c r="S287" s="2"/>
      <c r="T287" s="2"/>
    </row>
    <row r="288" spans="1:20" ht="13">
      <c r="A288" s="2"/>
      <c r="B288" s="2"/>
      <c r="C288" s="2"/>
      <c r="D288" s="2"/>
      <c r="E288" s="2"/>
      <c r="F288" s="2"/>
      <c r="G288" s="2"/>
      <c r="H288" s="2"/>
      <c r="I288" s="2"/>
      <c r="J288" s="2"/>
      <c r="K288" s="2"/>
      <c r="L288" s="2"/>
      <c r="M288" s="2"/>
      <c r="N288" s="2"/>
      <c r="O288" s="2"/>
      <c r="P288" s="2"/>
      <c r="Q288" s="2"/>
      <c r="R288" s="2"/>
      <c r="S288" s="2"/>
      <c r="T288" s="2"/>
    </row>
    <row r="289" spans="1:20" ht="13">
      <c r="A289" s="2"/>
      <c r="B289" s="2"/>
      <c r="C289" s="2"/>
      <c r="D289" s="2"/>
      <c r="E289" s="2"/>
      <c r="F289" s="2"/>
      <c r="G289" s="2"/>
      <c r="H289" s="2"/>
      <c r="I289" s="2"/>
      <c r="J289" s="2"/>
      <c r="K289" s="2"/>
      <c r="L289" s="2"/>
      <c r="M289" s="2"/>
      <c r="N289" s="2"/>
      <c r="O289" s="2"/>
      <c r="P289" s="2"/>
      <c r="Q289" s="2"/>
      <c r="R289" s="2"/>
      <c r="S289" s="2"/>
      <c r="T289" s="2"/>
    </row>
    <row r="290" spans="1:20" ht="13">
      <c r="A290" s="2"/>
      <c r="B290" s="2"/>
      <c r="C290" s="2"/>
      <c r="D290" s="2"/>
      <c r="E290" s="2"/>
      <c r="F290" s="2"/>
      <c r="G290" s="2"/>
      <c r="H290" s="2"/>
      <c r="I290" s="2"/>
      <c r="J290" s="2"/>
      <c r="K290" s="2"/>
      <c r="L290" s="2"/>
      <c r="M290" s="2"/>
      <c r="N290" s="2"/>
      <c r="O290" s="2"/>
      <c r="P290" s="2"/>
      <c r="Q290" s="2"/>
      <c r="R290" s="2"/>
      <c r="S290" s="2"/>
      <c r="T290" s="2"/>
    </row>
    <row r="291" spans="1:20" ht="13">
      <c r="A291" s="2"/>
      <c r="B291" s="2"/>
      <c r="C291" s="2"/>
      <c r="D291" s="2"/>
      <c r="E291" s="2"/>
      <c r="F291" s="2"/>
      <c r="G291" s="2"/>
      <c r="H291" s="2"/>
      <c r="I291" s="2"/>
      <c r="J291" s="2"/>
      <c r="K291" s="2"/>
      <c r="L291" s="2"/>
      <c r="M291" s="2"/>
      <c r="N291" s="2"/>
      <c r="O291" s="2"/>
      <c r="P291" s="2"/>
      <c r="Q291" s="2"/>
      <c r="R291" s="2"/>
      <c r="S291" s="2"/>
      <c r="T291" s="2"/>
    </row>
    <row r="292" spans="1:20" ht="13">
      <c r="A292" s="2"/>
      <c r="B292" s="2"/>
      <c r="C292" s="2"/>
      <c r="D292" s="2"/>
      <c r="E292" s="2"/>
      <c r="F292" s="2"/>
      <c r="G292" s="2"/>
      <c r="H292" s="2"/>
      <c r="I292" s="2"/>
      <c r="J292" s="2"/>
      <c r="K292" s="2"/>
      <c r="L292" s="2"/>
      <c r="M292" s="2"/>
      <c r="N292" s="2"/>
      <c r="O292" s="2"/>
      <c r="P292" s="2"/>
      <c r="Q292" s="2"/>
      <c r="R292" s="2"/>
      <c r="S292" s="2"/>
      <c r="T292" s="2"/>
    </row>
    <row r="293" spans="1:20" ht="13">
      <c r="A293" s="2"/>
      <c r="B293" s="2"/>
      <c r="C293" s="2"/>
      <c r="D293" s="2"/>
      <c r="E293" s="2"/>
      <c r="F293" s="2"/>
      <c r="G293" s="2"/>
      <c r="H293" s="2"/>
      <c r="I293" s="2"/>
      <c r="J293" s="2"/>
      <c r="K293" s="2"/>
      <c r="L293" s="2"/>
      <c r="M293" s="2"/>
      <c r="N293" s="2"/>
      <c r="O293" s="2"/>
      <c r="P293" s="2"/>
      <c r="Q293" s="2"/>
      <c r="R293" s="2"/>
      <c r="S293" s="2"/>
      <c r="T293" s="2"/>
    </row>
    <row r="294" spans="1:20" ht="13">
      <c r="A294" s="2"/>
      <c r="B294" s="2"/>
      <c r="C294" s="2"/>
      <c r="D294" s="2"/>
      <c r="E294" s="2"/>
      <c r="F294" s="2"/>
      <c r="G294" s="2"/>
      <c r="H294" s="2"/>
      <c r="I294" s="2"/>
      <c r="J294" s="2"/>
      <c r="K294" s="2"/>
      <c r="L294" s="2"/>
      <c r="M294" s="2"/>
      <c r="N294" s="2"/>
      <c r="O294" s="2"/>
      <c r="P294" s="2"/>
      <c r="Q294" s="2"/>
      <c r="R294" s="2"/>
      <c r="S294" s="2"/>
      <c r="T294" s="2"/>
    </row>
    <row r="295" spans="1:20" ht="13">
      <c r="A295" s="2"/>
      <c r="B295" s="2"/>
      <c r="C295" s="2"/>
      <c r="D295" s="2"/>
      <c r="E295" s="2"/>
      <c r="F295" s="2"/>
      <c r="G295" s="2"/>
      <c r="H295" s="2"/>
      <c r="I295" s="2"/>
      <c r="J295" s="2"/>
      <c r="K295" s="2"/>
      <c r="L295" s="2"/>
      <c r="M295" s="2"/>
      <c r="N295" s="2"/>
      <c r="O295" s="2"/>
      <c r="P295" s="2"/>
      <c r="Q295" s="2"/>
      <c r="R295" s="2"/>
      <c r="S295" s="2"/>
      <c r="T295" s="2"/>
    </row>
    <row r="296" spans="1:20" ht="13">
      <c r="A296" s="2"/>
      <c r="B296" s="2"/>
      <c r="C296" s="2"/>
      <c r="D296" s="2"/>
      <c r="E296" s="2"/>
      <c r="F296" s="2"/>
      <c r="G296" s="2"/>
      <c r="H296" s="2"/>
      <c r="I296" s="2"/>
      <c r="J296" s="2"/>
      <c r="K296" s="2"/>
      <c r="L296" s="2"/>
      <c r="M296" s="2"/>
      <c r="N296" s="2"/>
      <c r="O296" s="2"/>
      <c r="P296" s="2"/>
      <c r="Q296" s="2"/>
      <c r="R296" s="2"/>
      <c r="S296" s="2"/>
      <c r="T296" s="2"/>
    </row>
    <row r="297" spans="1:20" ht="13">
      <c r="A297" s="2"/>
      <c r="B297" s="2"/>
      <c r="C297" s="2"/>
      <c r="D297" s="2"/>
      <c r="E297" s="2"/>
      <c r="F297" s="2"/>
      <c r="G297" s="2"/>
      <c r="H297" s="2"/>
      <c r="I297" s="2"/>
      <c r="J297" s="2"/>
      <c r="K297" s="2"/>
      <c r="L297" s="2"/>
      <c r="M297" s="2"/>
      <c r="N297" s="2"/>
      <c r="O297" s="2"/>
      <c r="P297" s="2"/>
      <c r="Q297" s="2"/>
      <c r="R297" s="2"/>
      <c r="S297" s="2"/>
      <c r="T297" s="2"/>
    </row>
    <row r="298" spans="1:20" ht="13">
      <c r="A298" s="2"/>
      <c r="B298" s="2"/>
      <c r="C298" s="2"/>
      <c r="D298" s="2"/>
      <c r="E298" s="2"/>
      <c r="F298" s="2"/>
      <c r="G298" s="2"/>
      <c r="H298" s="2"/>
      <c r="I298" s="2"/>
      <c r="J298" s="2"/>
      <c r="K298" s="2"/>
      <c r="L298" s="2"/>
      <c r="M298" s="2"/>
      <c r="N298" s="2"/>
      <c r="O298" s="2"/>
      <c r="P298" s="2"/>
      <c r="Q298" s="2"/>
      <c r="R298" s="2"/>
      <c r="S298" s="2"/>
      <c r="T298" s="2"/>
    </row>
    <row r="299" spans="1:20" ht="13">
      <c r="A299" s="2"/>
      <c r="B299" s="2"/>
      <c r="C299" s="2"/>
      <c r="D299" s="2"/>
      <c r="E299" s="2"/>
      <c r="F299" s="2"/>
      <c r="G299" s="2"/>
      <c r="H299" s="2"/>
      <c r="I299" s="2"/>
      <c r="J299" s="2"/>
      <c r="K299" s="2"/>
      <c r="L299" s="2"/>
      <c r="M299" s="2"/>
      <c r="N299" s="2"/>
      <c r="O299" s="2"/>
      <c r="P299" s="2"/>
      <c r="Q299" s="2"/>
      <c r="R299" s="2"/>
      <c r="S299" s="2"/>
      <c r="T299" s="2"/>
    </row>
    <row r="300" spans="1:20" ht="13">
      <c r="A300" s="2"/>
      <c r="B300" s="2"/>
      <c r="C300" s="2"/>
      <c r="D300" s="2"/>
      <c r="E300" s="2"/>
      <c r="F300" s="2"/>
      <c r="G300" s="2"/>
      <c r="H300" s="2"/>
      <c r="I300" s="2"/>
      <c r="J300" s="2"/>
      <c r="K300" s="2"/>
      <c r="L300" s="2"/>
      <c r="M300" s="2"/>
      <c r="N300" s="2"/>
      <c r="O300" s="2"/>
      <c r="P300" s="2"/>
      <c r="Q300" s="2"/>
      <c r="R300" s="2"/>
      <c r="S300" s="2"/>
      <c r="T300" s="2"/>
    </row>
    <row r="301" spans="1:20" ht="13">
      <c r="A301" s="2"/>
      <c r="B301" s="2"/>
      <c r="C301" s="2"/>
      <c r="D301" s="2"/>
      <c r="E301" s="2"/>
      <c r="F301" s="2"/>
      <c r="G301" s="2"/>
      <c r="H301" s="2"/>
      <c r="I301" s="2"/>
      <c r="J301" s="2"/>
      <c r="K301" s="2"/>
      <c r="L301" s="2"/>
      <c r="M301" s="2"/>
      <c r="N301" s="2"/>
      <c r="O301" s="2"/>
      <c r="P301" s="2"/>
      <c r="Q301" s="2"/>
      <c r="R301" s="2"/>
      <c r="S301" s="2"/>
      <c r="T301" s="2"/>
    </row>
    <row r="302" spans="1:20" ht="13">
      <c r="A302" s="2"/>
      <c r="B302" s="2"/>
      <c r="C302" s="2"/>
      <c r="D302" s="2"/>
      <c r="E302" s="2"/>
      <c r="F302" s="2"/>
      <c r="G302" s="2"/>
      <c r="H302" s="2"/>
      <c r="I302" s="2"/>
      <c r="J302" s="2"/>
      <c r="K302" s="2"/>
      <c r="L302" s="2"/>
      <c r="M302" s="2"/>
      <c r="N302" s="2"/>
      <c r="O302" s="2"/>
      <c r="P302" s="2"/>
      <c r="Q302" s="2"/>
      <c r="R302" s="2"/>
      <c r="S302" s="2"/>
      <c r="T302" s="2"/>
    </row>
    <row r="303" spans="1:20" ht="13">
      <c r="A303" s="2"/>
      <c r="B303" s="2"/>
      <c r="C303" s="2"/>
      <c r="D303" s="2"/>
      <c r="E303" s="2"/>
      <c r="F303" s="2"/>
      <c r="G303" s="2"/>
      <c r="H303" s="2"/>
      <c r="I303" s="2"/>
      <c r="J303" s="2"/>
      <c r="K303" s="2"/>
      <c r="L303" s="2"/>
      <c r="M303" s="2"/>
      <c r="N303" s="2"/>
      <c r="O303" s="2"/>
      <c r="P303" s="2"/>
      <c r="Q303" s="2"/>
      <c r="R303" s="2"/>
      <c r="S303" s="2"/>
      <c r="T303" s="2"/>
    </row>
    <row r="304" spans="1:20" ht="13">
      <c r="A304" s="2"/>
      <c r="B304" s="2"/>
      <c r="C304" s="2"/>
      <c r="D304" s="2"/>
      <c r="E304" s="2"/>
      <c r="F304" s="2"/>
      <c r="G304" s="2"/>
      <c r="H304" s="2"/>
      <c r="I304" s="2"/>
      <c r="J304" s="2"/>
      <c r="K304" s="2"/>
      <c r="L304" s="2"/>
      <c r="M304" s="2"/>
      <c r="N304" s="2"/>
      <c r="O304" s="2"/>
      <c r="P304" s="2"/>
      <c r="Q304" s="2"/>
      <c r="R304" s="2"/>
      <c r="S304" s="2"/>
      <c r="T304" s="2"/>
    </row>
    <row r="305" spans="1:20" ht="13">
      <c r="A305" s="2"/>
      <c r="B305" s="2"/>
      <c r="C305" s="2"/>
      <c r="D305" s="2"/>
      <c r="E305" s="2"/>
      <c r="F305" s="2"/>
      <c r="G305" s="2"/>
      <c r="H305" s="2"/>
      <c r="I305" s="2"/>
      <c r="J305" s="2"/>
      <c r="K305" s="2"/>
      <c r="L305" s="2"/>
      <c r="M305" s="2"/>
      <c r="N305" s="2"/>
      <c r="O305" s="2"/>
      <c r="P305" s="2"/>
      <c r="Q305" s="2"/>
      <c r="R305" s="2"/>
      <c r="S305" s="2"/>
      <c r="T305" s="2"/>
    </row>
    <row r="306" spans="1:20" ht="13">
      <c r="A306" s="2"/>
      <c r="B306" s="2"/>
      <c r="C306" s="2"/>
      <c r="D306" s="2"/>
      <c r="E306" s="2"/>
      <c r="F306" s="2"/>
      <c r="G306" s="2"/>
      <c r="H306" s="2"/>
      <c r="I306" s="2"/>
      <c r="J306" s="2"/>
      <c r="K306" s="2"/>
      <c r="L306" s="2"/>
      <c r="M306" s="2"/>
      <c r="N306" s="2"/>
      <c r="O306" s="2"/>
      <c r="P306" s="2"/>
      <c r="Q306" s="2"/>
      <c r="R306" s="2"/>
      <c r="S306" s="2"/>
      <c r="T306" s="2"/>
    </row>
    <row r="307" spans="1:20" ht="13">
      <c r="A307" s="2"/>
      <c r="B307" s="2"/>
      <c r="C307" s="2"/>
      <c r="D307" s="2"/>
      <c r="E307" s="2"/>
      <c r="F307" s="2"/>
      <c r="G307" s="2"/>
      <c r="H307" s="2"/>
      <c r="I307" s="2"/>
      <c r="J307" s="2"/>
      <c r="K307" s="2"/>
      <c r="L307" s="2"/>
      <c r="M307" s="2"/>
      <c r="N307" s="2"/>
      <c r="O307" s="2"/>
      <c r="P307" s="2"/>
      <c r="Q307" s="2"/>
      <c r="R307" s="2"/>
      <c r="S307" s="2"/>
      <c r="T307" s="2"/>
    </row>
    <row r="308" spans="1:20" ht="13">
      <c r="A308" s="2"/>
      <c r="B308" s="2"/>
      <c r="C308" s="2"/>
      <c r="D308" s="2"/>
      <c r="E308" s="2"/>
      <c r="F308" s="2"/>
      <c r="G308" s="2"/>
      <c r="H308" s="2"/>
      <c r="I308" s="2"/>
      <c r="J308" s="2"/>
      <c r="K308" s="2"/>
      <c r="L308" s="2"/>
      <c r="M308" s="2"/>
      <c r="N308" s="2"/>
      <c r="O308" s="2"/>
      <c r="P308" s="2"/>
      <c r="Q308" s="2"/>
      <c r="R308" s="2"/>
      <c r="S308" s="2"/>
      <c r="T308" s="2"/>
    </row>
    <row r="309" spans="1:20" ht="13">
      <c r="A309" s="2"/>
      <c r="B309" s="2"/>
      <c r="C309" s="2"/>
      <c r="D309" s="2"/>
      <c r="E309" s="2"/>
      <c r="F309" s="2"/>
      <c r="G309" s="2"/>
      <c r="H309" s="2"/>
      <c r="I309" s="2"/>
      <c r="J309" s="2"/>
      <c r="K309" s="2"/>
      <c r="L309" s="2"/>
      <c r="M309" s="2"/>
      <c r="N309" s="2"/>
      <c r="O309" s="2"/>
      <c r="P309" s="2"/>
      <c r="Q309" s="2"/>
      <c r="R309" s="2"/>
      <c r="S309" s="2"/>
      <c r="T309" s="2"/>
    </row>
    <row r="310" spans="1:20" ht="13">
      <c r="A310" s="2"/>
      <c r="B310" s="2"/>
      <c r="C310" s="2"/>
      <c r="D310" s="2"/>
      <c r="E310" s="2"/>
      <c r="F310" s="2"/>
      <c r="G310" s="2"/>
      <c r="H310" s="2"/>
      <c r="I310" s="2"/>
      <c r="J310" s="2"/>
      <c r="K310" s="2"/>
      <c r="L310" s="2"/>
      <c r="M310" s="2"/>
      <c r="N310" s="2"/>
      <c r="O310" s="2"/>
      <c r="P310" s="2"/>
      <c r="Q310" s="2"/>
      <c r="R310" s="2"/>
      <c r="S310" s="2"/>
      <c r="T310" s="2"/>
    </row>
    <row r="311" spans="1:20" ht="13">
      <c r="A311" s="2"/>
      <c r="B311" s="2"/>
      <c r="C311" s="2"/>
      <c r="D311" s="2"/>
      <c r="E311" s="2"/>
      <c r="F311" s="2"/>
      <c r="G311" s="2"/>
      <c r="H311" s="2"/>
      <c r="I311" s="2"/>
      <c r="J311" s="2"/>
      <c r="K311" s="2"/>
      <c r="L311" s="2"/>
      <c r="M311" s="2"/>
      <c r="N311" s="2"/>
      <c r="O311" s="2"/>
      <c r="P311" s="2"/>
      <c r="Q311" s="2"/>
      <c r="R311" s="2"/>
      <c r="S311" s="2"/>
      <c r="T311" s="2"/>
    </row>
    <row r="312" spans="1:20" ht="13">
      <c r="A312" s="2"/>
      <c r="B312" s="2"/>
      <c r="C312" s="2"/>
      <c r="D312" s="2"/>
      <c r="E312" s="2"/>
      <c r="F312" s="2"/>
      <c r="G312" s="2"/>
      <c r="H312" s="2"/>
      <c r="I312" s="2"/>
      <c r="J312" s="2"/>
      <c r="K312" s="2"/>
      <c r="L312" s="2"/>
      <c r="M312" s="2"/>
      <c r="N312" s="2"/>
      <c r="O312" s="2"/>
      <c r="P312" s="2"/>
      <c r="Q312" s="2"/>
      <c r="R312" s="2"/>
      <c r="S312" s="2"/>
      <c r="T312" s="2"/>
    </row>
    <row r="313" spans="1:20" ht="13">
      <c r="A313" s="2"/>
      <c r="B313" s="2"/>
      <c r="C313" s="2"/>
      <c r="D313" s="2"/>
      <c r="E313" s="2"/>
      <c r="F313" s="2"/>
      <c r="G313" s="2"/>
      <c r="H313" s="2"/>
      <c r="I313" s="2"/>
      <c r="J313" s="2"/>
      <c r="K313" s="2"/>
      <c r="L313" s="2"/>
      <c r="M313" s="2"/>
      <c r="N313" s="2"/>
      <c r="O313" s="2"/>
      <c r="P313" s="2"/>
      <c r="Q313" s="2"/>
      <c r="R313" s="2"/>
      <c r="S313" s="2"/>
      <c r="T313" s="2"/>
    </row>
    <row r="314" spans="1:20" ht="13">
      <c r="A314" s="2"/>
      <c r="B314" s="2"/>
      <c r="C314" s="2"/>
      <c r="D314" s="2"/>
      <c r="E314" s="2"/>
      <c r="F314" s="2"/>
      <c r="G314" s="2"/>
      <c r="H314" s="2"/>
      <c r="I314" s="2"/>
      <c r="J314" s="2"/>
      <c r="K314" s="2"/>
      <c r="L314" s="2"/>
      <c r="M314" s="2"/>
      <c r="N314" s="2"/>
      <c r="O314" s="2"/>
      <c r="P314" s="2"/>
      <c r="Q314" s="2"/>
      <c r="R314" s="2"/>
      <c r="S314" s="2"/>
      <c r="T314" s="2"/>
    </row>
    <row r="315" spans="1:20" ht="13">
      <c r="A315" s="2"/>
      <c r="B315" s="2"/>
      <c r="C315" s="2"/>
      <c r="D315" s="2"/>
      <c r="E315" s="2"/>
      <c r="F315" s="2"/>
      <c r="G315" s="2"/>
      <c r="H315" s="2"/>
      <c r="I315" s="2"/>
      <c r="J315" s="2"/>
      <c r="K315" s="2"/>
      <c r="L315" s="2"/>
      <c r="M315" s="2"/>
      <c r="N315" s="2"/>
      <c r="O315" s="2"/>
      <c r="P315" s="2"/>
      <c r="Q315" s="2"/>
      <c r="R315" s="2"/>
      <c r="S315" s="2"/>
      <c r="T315" s="2"/>
    </row>
    <row r="316" spans="1:20" ht="13">
      <c r="A316" s="2"/>
      <c r="B316" s="2"/>
      <c r="C316" s="2"/>
      <c r="D316" s="2"/>
      <c r="E316" s="2"/>
      <c r="F316" s="2"/>
      <c r="G316" s="2"/>
      <c r="H316" s="2"/>
      <c r="I316" s="2"/>
      <c r="J316" s="2"/>
      <c r="K316" s="2"/>
      <c r="L316" s="2"/>
      <c r="M316" s="2"/>
      <c r="N316" s="2"/>
      <c r="O316" s="2"/>
      <c r="P316" s="2"/>
      <c r="Q316" s="2"/>
      <c r="R316" s="2"/>
      <c r="S316" s="2"/>
      <c r="T316" s="2"/>
    </row>
    <row r="317" spans="1:20" ht="13">
      <c r="A317" s="2"/>
      <c r="B317" s="2"/>
      <c r="C317" s="2"/>
      <c r="D317" s="2"/>
      <c r="E317" s="2"/>
      <c r="F317" s="2"/>
      <c r="G317" s="2"/>
      <c r="H317" s="2"/>
      <c r="I317" s="2"/>
      <c r="J317" s="2"/>
      <c r="K317" s="2"/>
      <c r="L317" s="2"/>
      <c r="M317" s="2"/>
      <c r="N317" s="2"/>
      <c r="O317" s="2"/>
      <c r="P317" s="2"/>
      <c r="Q317" s="2"/>
      <c r="R317" s="2"/>
      <c r="S317" s="2"/>
      <c r="T317" s="2"/>
    </row>
    <row r="318" spans="1:20" ht="13">
      <c r="A318" s="2"/>
      <c r="B318" s="2"/>
      <c r="C318" s="2"/>
      <c r="D318" s="2"/>
      <c r="E318" s="2"/>
      <c r="F318" s="2"/>
      <c r="G318" s="2"/>
      <c r="H318" s="2"/>
      <c r="I318" s="2"/>
      <c r="J318" s="2"/>
      <c r="K318" s="2"/>
      <c r="L318" s="2"/>
      <c r="M318" s="2"/>
      <c r="N318" s="2"/>
      <c r="O318" s="2"/>
      <c r="P318" s="2"/>
      <c r="Q318" s="2"/>
      <c r="R318" s="2"/>
      <c r="S318" s="2"/>
      <c r="T318" s="2"/>
    </row>
    <row r="319" spans="1:20" ht="13">
      <c r="A319" s="2"/>
      <c r="B319" s="2"/>
      <c r="C319" s="2"/>
      <c r="D319" s="2"/>
      <c r="E319" s="2"/>
      <c r="F319" s="2"/>
      <c r="G319" s="2"/>
      <c r="H319" s="2"/>
      <c r="I319" s="2"/>
      <c r="J319" s="2"/>
      <c r="K319" s="2"/>
      <c r="L319" s="2"/>
      <c r="M319" s="2"/>
      <c r="N319" s="2"/>
      <c r="O319" s="2"/>
      <c r="P319" s="2"/>
      <c r="Q319" s="2"/>
      <c r="R319" s="2"/>
      <c r="S319" s="2"/>
      <c r="T319" s="2"/>
    </row>
    <row r="320" spans="1:20" ht="13">
      <c r="A320" s="2"/>
      <c r="B320" s="2"/>
      <c r="C320" s="2"/>
      <c r="D320" s="2"/>
      <c r="E320" s="2"/>
      <c r="F320" s="2"/>
      <c r="G320" s="2"/>
      <c r="H320" s="2"/>
      <c r="I320" s="2"/>
      <c r="J320" s="2"/>
      <c r="K320" s="2"/>
      <c r="L320" s="2"/>
      <c r="M320" s="2"/>
      <c r="N320" s="2"/>
      <c r="O320" s="2"/>
      <c r="P320" s="2"/>
      <c r="Q320" s="2"/>
      <c r="R320" s="2"/>
      <c r="S320" s="2"/>
      <c r="T320" s="2"/>
    </row>
    <row r="321" spans="1:20" ht="13">
      <c r="A321" s="2"/>
      <c r="B321" s="2"/>
      <c r="C321" s="2"/>
      <c r="D321" s="2"/>
      <c r="E321" s="2"/>
      <c r="F321" s="2"/>
      <c r="G321" s="2"/>
      <c r="H321" s="2"/>
      <c r="I321" s="2"/>
      <c r="J321" s="2"/>
      <c r="K321" s="2"/>
      <c r="L321" s="2"/>
      <c r="M321" s="2"/>
      <c r="N321" s="2"/>
      <c r="O321" s="2"/>
      <c r="P321" s="2"/>
      <c r="Q321" s="2"/>
      <c r="R321" s="2"/>
      <c r="S321" s="2"/>
      <c r="T321" s="2"/>
    </row>
    <row r="322" spans="1:20" ht="13">
      <c r="A322" s="2"/>
      <c r="B322" s="2"/>
      <c r="C322" s="2"/>
      <c r="D322" s="2"/>
      <c r="E322" s="2"/>
      <c r="F322" s="2"/>
      <c r="G322" s="2"/>
      <c r="H322" s="2"/>
      <c r="I322" s="2"/>
      <c r="J322" s="2"/>
      <c r="K322" s="2"/>
      <c r="L322" s="2"/>
      <c r="M322" s="2"/>
      <c r="N322" s="2"/>
      <c r="O322" s="2"/>
      <c r="P322" s="2"/>
      <c r="Q322" s="2"/>
      <c r="R322" s="2"/>
      <c r="S322" s="2"/>
      <c r="T322" s="2"/>
    </row>
    <row r="323" spans="1:20" ht="13">
      <c r="A323" s="2"/>
      <c r="B323" s="2"/>
      <c r="C323" s="2"/>
      <c r="D323" s="2"/>
      <c r="E323" s="2"/>
      <c r="F323" s="2"/>
      <c r="G323" s="2"/>
      <c r="H323" s="2"/>
      <c r="I323" s="2"/>
      <c r="J323" s="2"/>
      <c r="K323" s="2"/>
      <c r="L323" s="2"/>
      <c r="M323" s="2"/>
      <c r="N323" s="2"/>
      <c r="O323" s="2"/>
      <c r="P323" s="2"/>
      <c r="Q323" s="2"/>
      <c r="R323" s="2"/>
      <c r="S323" s="2"/>
      <c r="T323" s="2"/>
    </row>
    <row r="324" spans="1:20" ht="13">
      <c r="A324" s="2"/>
      <c r="B324" s="2"/>
      <c r="C324" s="2"/>
      <c r="D324" s="2"/>
      <c r="E324" s="2"/>
      <c r="F324" s="2"/>
      <c r="G324" s="2"/>
      <c r="H324" s="2"/>
      <c r="I324" s="2"/>
      <c r="J324" s="2"/>
      <c r="K324" s="2"/>
      <c r="L324" s="2"/>
      <c r="M324" s="2"/>
      <c r="N324" s="2"/>
      <c r="O324" s="2"/>
      <c r="P324" s="2"/>
      <c r="Q324" s="2"/>
      <c r="R324" s="2"/>
      <c r="S324" s="2"/>
      <c r="T324" s="2"/>
    </row>
    <row r="325" spans="1:20" ht="13">
      <c r="A325" s="2"/>
      <c r="B325" s="2"/>
      <c r="C325" s="2"/>
      <c r="D325" s="2"/>
      <c r="E325" s="2"/>
      <c r="F325" s="2"/>
      <c r="G325" s="2"/>
      <c r="H325" s="2"/>
      <c r="I325" s="2"/>
      <c r="J325" s="2"/>
      <c r="K325" s="2"/>
      <c r="L325" s="2"/>
      <c r="M325" s="2"/>
      <c r="N325" s="2"/>
      <c r="O325" s="2"/>
      <c r="P325" s="2"/>
      <c r="Q325" s="2"/>
      <c r="R325" s="2"/>
      <c r="S325" s="2"/>
      <c r="T325" s="2"/>
    </row>
    <row r="326" spans="1:20" ht="13">
      <c r="A326" s="2"/>
      <c r="B326" s="2"/>
      <c r="C326" s="2"/>
      <c r="D326" s="2"/>
      <c r="E326" s="2"/>
      <c r="F326" s="2"/>
      <c r="G326" s="2"/>
      <c r="H326" s="2"/>
      <c r="I326" s="2"/>
      <c r="J326" s="2"/>
      <c r="K326" s="2"/>
      <c r="L326" s="2"/>
      <c r="M326" s="2"/>
      <c r="N326" s="2"/>
      <c r="O326" s="2"/>
      <c r="P326" s="2"/>
      <c r="Q326" s="2"/>
      <c r="R326" s="2"/>
      <c r="S326" s="2"/>
      <c r="T326" s="2"/>
    </row>
    <row r="327" spans="1:20" ht="13">
      <c r="A327" s="2"/>
      <c r="B327" s="2"/>
      <c r="C327" s="2"/>
      <c r="D327" s="2"/>
      <c r="E327" s="2"/>
      <c r="F327" s="2"/>
      <c r="G327" s="2"/>
      <c r="H327" s="2"/>
      <c r="I327" s="2"/>
      <c r="J327" s="2"/>
      <c r="K327" s="2"/>
      <c r="L327" s="2"/>
      <c r="M327" s="2"/>
      <c r="N327" s="2"/>
      <c r="O327" s="2"/>
      <c r="P327" s="2"/>
      <c r="Q327" s="2"/>
      <c r="R327" s="2"/>
      <c r="S327" s="2"/>
      <c r="T327" s="2"/>
    </row>
    <row r="328" spans="1:20" ht="13">
      <c r="A328" s="2"/>
      <c r="B328" s="2"/>
      <c r="C328" s="2"/>
      <c r="D328" s="2"/>
      <c r="E328" s="2"/>
      <c r="F328" s="2"/>
      <c r="G328" s="2"/>
      <c r="H328" s="2"/>
      <c r="I328" s="2"/>
      <c r="J328" s="2"/>
      <c r="K328" s="2"/>
      <c r="L328" s="2"/>
      <c r="M328" s="2"/>
      <c r="N328" s="2"/>
      <c r="O328" s="2"/>
      <c r="P328" s="2"/>
      <c r="Q328" s="2"/>
      <c r="R328" s="2"/>
      <c r="S328" s="2"/>
      <c r="T328" s="2"/>
    </row>
    <row r="329" spans="1:20" ht="13">
      <c r="A329" s="2"/>
      <c r="B329" s="2"/>
      <c r="C329" s="2"/>
      <c r="D329" s="2"/>
      <c r="E329" s="2"/>
      <c r="F329" s="2"/>
      <c r="G329" s="2"/>
      <c r="H329" s="2"/>
      <c r="I329" s="2"/>
      <c r="J329" s="2"/>
      <c r="K329" s="2"/>
      <c r="L329" s="2"/>
      <c r="M329" s="2"/>
      <c r="N329" s="2"/>
      <c r="O329" s="2"/>
      <c r="P329" s="2"/>
      <c r="Q329" s="2"/>
      <c r="R329" s="2"/>
      <c r="S329" s="2"/>
      <c r="T329" s="2"/>
    </row>
    <row r="330" spans="1:20" ht="13">
      <c r="A330" s="2"/>
      <c r="B330" s="2"/>
      <c r="C330" s="2"/>
      <c r="D330" s="2"/>
      <c r="E330" s="2"/>
      <c r="F330" s="2"/>
      <c r="G330" s="2"/>
      <c r="H330" s="2"/>
      <c r="I330" s="2"/>
      <c r="J330" s="2"/>
      <c r="K330" s="2"/>
      <c r="L330" s="2"/>
      <c r="M330" s="2"/>
      <c r="N330" s="2"/>
      <c r="O330" s="2"/>
      <c r="P330" s="2"/>
      <c r="Q330" s="2"/>
      <c r="R330" s="2"/>
      <c r="S330" s="2"/>
      <c r="T330" s="2"/>
    </row>
    <row r="331" spans="1:20" ht="13">
      <c r="A331" s="2"/>
      <c r="B331" s="2"/>
      <c r="C331" s="2"/>
      <c r="D331" s="2"/>
      <c r="E331" s="2"/>
      <c r="F331" s="2"/>
      <c r="G331" s="2"/>
      <c r="H331" s="2"/>
      <c r="I331" s="2"/>
      <c r="J331" s="2"/>
      <c r="K331" s="2"/>
      <c r="L331" s="2"/>
      <c r="M331" s="2"/>
      <c r="N331" s="2"/>
      <c r="O331" s="2"/>
      <c r="P331" s="2"/>
      <c r="Q331" s="2"/>
      <c r="R331" s="2"/>
      <c r="S331" s="2"/>
      <c r="T331" s="2"/>
    </row>
    <row r="332" spans="1:20" ht="13">
      <c r="A332" s="2"/>
      <c r="B332" s="2"/>
      <c r="C332" s="2"/>
      <c r="D332" s="2"/>
      <c r="E332" s="2"/>
      <c r="F332" s="2"/>
      <c r="G332" s="2"/>
      <c r="H332" s="2"/>
      <c r="I332" s="2"/>
      <c r="J332" s="2"/>
      <c r="K332" s="2"/>
      <c r="L332" s="2"/>
      <c r="M332" s="2"/>
      <c r="N332" s="2"/>
      <c r="O332" s="2"/>
      <c r="P332" s="2"/>
      <c r="Q332" s="2"/>
      <c r="R332" s="2"/>
      <c r="S332" s="2"/>
      <c r="T332" s="2"/>
    </row>
    <row r="333" spans="1:20" ht="13">
      <c r="A333" s="2"/>
      <c r="B333" s="2"/>
      <c r="C333" s="2"/>
      <c r="D333" s="2"/>
      <c r="E333" s="2"/>
      <c r="F333" s="2"/>
      <c r="G333" s="2"/>
      <c r="H333" s="2"/>
      <c r="I333" s="2"/>
      <c r="J333" s="2"/>
      <c r="K333" s="2"/>
      <c r="L333" s="2"/>
      <c r="M333" s="2"/>
      <c r="N333" s="2"/>
      <c r="O333" s="2"/>
      <c r="P333" s="2"/>
      <c r="Q333" s="2"/>
      <c r="R333" s="2"/>
      <c r="S333" s="2"/>
      <c r="T333" s="2"/>
    </row>
    <row r="334" spans="1:20" ht="13">
      <c r="A334" s="2"/>
      <c r="B334" s="2"/>
      <c r="C334" s="2"/>
      <c r="D334" s="2"/>
      <c r="E334" s="2"/>
      <c r="F334" s="2"/>
      <c r="G334" s="2"/>
      <c r="H334" s="2"/>
      <c r="I334" s="2"/>
      <c r="J334" s="2"/>
      <c r="K334" s="2"/>
      <c r="L334" s="2"/>
      <c r="M334" s="2"/>
      <c r="N334" s="2"/>
      <c r="O334" s="2"/>
      <c r="P334" s="2"/>
      <c r="Q334" s="2"/>
      <c r="R334" s="2"/>
      <c r="S334" s="2"/>
      <c r="T334" s="2"/>
    </row>
    <row r="335" spans="1:20" ht="13">
      <c r="A335" s="2"/>
      <c r="B335" s="2"/>
      <c r="C335" s="2"/>
      <c r="D335" s="2"/>
      <c r="E335" s="2"/>
      <c r="F335" s="2"/>
      <c r="G335" s="2"/>
      <c r="H335" s="2"/>
      <c r="I335" s="2"/>
      <c r="J335" s="2"/>
      <c r="K335" s="2"/>
      <c r="L335" s="2"/>
      <c r="M335" s="2"/>
      <c r="N335" s="2"/>
      <c r="O335" s="2"/>
      <c r="P335" s="2"/>
      <c r="Q335" s="2"/>
      <c r="R335" s="2"/>
      <c r="S335" s="2"/>
      <c r="T335" s="2"/>
    </row>
    <row r="336" spans="1:20" ht="13">
      <c r="A336" s="2"/>
      <c r="B336" s="2"/>
      <c r="C336" s="2"/>
      <c r="D336" s="2"/>
      <c r="E336" s="2"/>
      <c r="F336" s="2"/>
      <c r="G336" s="2"/>
      <c r="H336" s="2"/>
      <c r="I336" s="2"/>
      <c r="J336" s="2"/>
      <c r="K336" s="2"/>
      <c r="L336" s="2"/>
      <c r="M336" s="2"/>
      <c r="N336" s="2"/>
      <c r="O336" s="2"/>
      <c r="P336" s="2"/>
      <c r="Q336" s="2"/>
      <c r="R336" s="2"/>
      <c r="S336" s="2"/>
      <c r="T336" s="2"/>
    </row>
    <row r="337" spans="1:20" ht="13">
      <c r="A337" s="2"/>
      <c r="B337" s="2"/>
      <c r="C337" s="2"/>
      <c r="D337" s="2"/>
      <c r="E337" s="2"/>
      <c r="F337" s="2"/>
      <c r="G337" s="2"/>
      <c r="H337" s="2"/>
      <c r="I337" s="2"/>
      <c r="J337" s="2"/>
      <c r="K337" s="2"/>
      <c r="L337" s="2"/>
      <c r="M337" s="2"/>
      <c r="N337" s="2"/>
      <c r="O337" s="2"/>
      <c r="P337" s="2"/>
      <c r="Q337" s="2"/>
      <c r="R337" s="2"/>
      <c r="S337" s="2"/>
      <c r="T337" s="2"/>
    </row>
    <row r="338" spans="1:20" ht="13">
      <c r="A338" s="2"/>
      <c r="B338" s="2"/>
      <c r="C338" s="2"/>
      <c r="D338" s="2"/>
      <c r="E338" s="2"/>
      <c r="F338" s="2"/>
      <c r="G338" s="2"/>
      <c r="H338" s="2"/>
      <c r="I338" s="2"/>
      <c r="J338" s="2"/>
      <c r="K338" s="2"/>
      <c r="L338" s="2"/>
      <c r="M338" s="2"/>
      <c r="N338" s="2"/>
      <c r="O338" s="2"/>
      <c r="P338" s="2"/>
      <c r="Q338" s="2"/>
      <c r="R338" s="2"/>
      <c r="S338" s="2"/>
      <c r="T338" s="2"/>
    </row>
    <row r="339" spans="1:20" ht="13">
      <c r="A339" s="2"/>
      <c r="B339" s="2"/>
      <c r="C339" s="2"/>
      <c r="D339" s="2"/>
      <c r="E339" s="2"/>
      <c r="F339" s="2"/>
      <c r="G339" s="2"/>
      <c r="H339" s="2"/>
      <c r="I339" s="2"/>
      <c r="J339" s="2"/>
      <c r="K339" s="2"/>
      <c r="L339" s="2"/>
      <c r="M339" s="2"/>
      <c r="N339" s="2"/>
      <c r="O339" s="2"/>
      <c r="P339" s="2"/>
      <c r="Q339" s="2"/>
      <c r="R339" s="2"/>
      <c r="S339" s="2"/>
      <c r="T339" s="2"/>
    </row>
    <row r="340" spans="1:20" ht="13">
      <c r="A340" s="2"/>
      <c r="B340" s="2"/>
      <c r="C340" s="2"/>
      <c r="D340" s="2"/>
      <c r="E340" s="2"/>
      <c r="F340" s="2"/>
      <c r="G340" s="2"/>
      <c r="H340" s="2"/>
      <c r="I340" s="2"/>
      <c r="J340" s="2"/>
      <c r="K340" s="2"/>
      <c r="L340" s="2"/>
      <c r="M340" s="2"/>
      <c r="N340" s="2"/>
      <c r="O340" s="2"/>
      <c r="P340" s="2"/>
      <c r="Q340" s="2"/>
      <c r="R340" s="2"/>
      <c r="S340" s="2"/>
      <c r="T340" s="2"/>
    </row>
    <row r="341" spans="1:20" ht="13">
      <c r="A341" s="2"/>
      <c r="B341" s="2"/>
      <c r="C341" s="2"/>
      <c r="D341" s="2"/>
      <c r="E341" s="2"/>
      <c r="F341" s="2"/>
      <c r="G341" s="2"/>
      <c r="H341" s="2"/>
      <c r="I341" s="2"/>
      <c r="J341" s="2"/>
      <c r="K341" s="2"/>
      <c r="L341" s="2"/>
      <c r="M341" s="2"/>
      <c r="N341" s="2"/>
      <c r="O341" s="2"/>
      <c r="P341" s="2"/>
      <c r="Q341" s="2"/>
      <c r="R341" s="2"/>
      <c r="S341" s="2"/>
      <c r="T341" s="2"/>
    </row>
    <row r="342" spans="1:20" ht="13">
      <c r="A342" s="2"/>
      <c r="B342" s="2"/>
      <c r="C342" s="2"/>
      <c r="D342" s="2"/>
      <c r="E342" s="2"/>
      <c r="F342" s="2"/>
      <c r="G342" s="2"/>
      <c r="H342" s="2"/>
      <c r="I342" s="2"/>
      <c r="J342" s="2"/>
      <c r="K342" s="2"/>
      <c r="L342" s="2"/>
      <c r="M342" s="2"/>
      <c r="N342" s="2"/>
      <c r="O342" s="2"/>
      <c r="P342" s="2"/>
      <c r="Q342" s="2"/>
      <c r="R342" s="2"/>
      <c r="S342" s="2"/>
      <c r="T342" s="2"/>
    </row>
    <row r="343" spans="1:20" ht="13">
      <c r="A343" s="2"/>
      <c r="B343" s="2"/>
      <c r="C343" s="2"/>
      <c r="D343" s="2"/>
      <c r="E343" s="2"/>
      <c r="F343" s="2"/>
      <c r="G343" s="2"/>
      <c r="H343" s="2"/>
      <c r="I343" s="2"/>
      <c r="J343" s="2"/>
      <c r="K343" s="2"/>
      <c r="L343" s="2"/>
      <c r="M343" s="2"/>
      <c r="N343" s="2"/>
      <c r="O343" s="2"/>
      <c r="P343" s="2"/>
      <c r="Q343" s="2"/>
      <c r="R343" s="2"/>
      <c r="S343" s="2"/>
      <c r="T343" s="2"/>
    </row>
    <row r="344" spans="1:20" ht="13">
      <c r="A344" s="2"/>
      <c r="B344" s="2"/>
      <c r="C344" s="2"/>
      <c r="D344" s="2"/>
      <c r="E344" s="2"/>
      <c r="F344" s="2"/>
      <c r="G344" s="2"/>
      <c r="H344" s="2"/>
      <c r="I344" s="2"/>
      <c r="J344" s="2"/>
      <c r="K344" s="2"/>
      <c r="L344" s="2"/>
      <c r="M344" s="2"/>
      <c r="N344" s="2"/>
      <c r="O344" s="2"/>
      <c r="P344" s="2"/>
      <c r="Q344" s="2"/>
      <c r="R344" s="2"/>
      <c r="S344" s="2"/>
      <c r="T344" s="2"/>
    </row>
    <row r="345" spans="1:20" ht="13">
      <c r="A345" s="2"/>
      <c r="B345" s="2"/>
      <c r="C345" s="2"/>
      <c r="D345" s="2"/>
      <c r="E345" s="2"/>
      <c r="F345" s="2"/>
      <c r="G345" s="2"/>
      <c r="H345" s="2"/>
      <c r="I345" s="2"/>
      <c r="J345" s="2"/>
      <c r="K345" s="2"/>
      <c r="L345" s="2"/>
      <c r="M345" s="2"/>
      <c r="N345" s="2"/>
      <c r="O345" s="2"/>
      <c r="P345" s="2"/>
      <c r="Q345" s="2"/>
      <c r="R345" s="2"/>
      <c r="S345" s="2"/>
      <c r="T345" s="2"/>
    </row>
    <row r="346" spans="1:20" ht="13">
      <c r="A346" s="2"/>
      <c r="B346" s="2"/>
      <c r="C346" s="2"/>
      <c r="D346" s="2"/>
      <c r="E346" s="2"/>
      <c r="F346" s="2"/>
      <c r="G346" s="2"/>
      <c r="H346" s="2"/>
      <c r="I346" s="2"/>
      <c r="J346" s="2"/>
      <c r="K346" s="2"/>
      <c r="L346" s="2"/>
      <c r="M346" s="2"/>
      <c r="N346" s="2"/>
      <c r="O346" s="2"/>
      <c r="P346" s="2"/>
      <c r="Q346" s="2"/>
      <c r="R346" s="2"/>
      <c r="S346" s="2"/>
      <c r="T346" s="2"/>
    </row>
    <row r="347" spans="1:20" ht="13">
      <c r="A347" s="2"/>
      <c r="B347" s="2"/>
      <c r="C347" s="2"/>
      <c r="D347" s="2"/>
      <c r="E347" s="2"/>
      <c r="F347" s="2"/>
      <c r="G347" s="2"/>
      <c r="H347" s="2"/>
      <c r="I347" s="2"/>
      <c r="J347" s="2"/>
      <c r="K347" s="2"/>
      <c r="L347" s="2"/>
      <c r="M347" s="2"/>
      <c r="N347" s="2"/>
      <c r="O347" s="2"/>
      <c r="P347" s="2"/>
      <c r="Q347" s="2"/>
      <c r="R347" s="2"/>
      <c r="S347" s="2"/>
      <c r="T347" s="2"/>
    </row>
    <row r="348" spans="1:20" ht="13">
      <c r="A348" s="2"/>
      <c r="B348" s="2"/>
      <c r="C348" s="2"/>
      <c r="D348" s="2"/>
      <c r="E348" s="2"/>
      <c r="F348" s="2"/>
      <c r="G348" s="2"/>
      <c r="H348" s="2"/>
      <c r="I348" s="2"/>
      <c r="J348" s="2"/>
      <c r="K348" s="2"/>
      <c r="L348" s="2"/>
      <c r="M348" s="2"/>
      <c r="N348" s="2"/>
      <c r="O348" s="2"/>
      <c r="P348" s="2"/>
      <c r="Q348" s="2"/>
      <c r="R348" s="2"/>
      <c r="S348" s="2"/>
      <c r="T348" s="2"/>
    </row>
    <row r="349" spans="1:20" ht="13">
      <c r="A349" s="2"/>
      <c r="B349" s="2"/>
      <c r="C349" s="2"/>
      <c r="D349" s="2"/>
      <c r="E349" s="2"/>
      <c r="F349" s="2"/>
      <c r="G349" s="2"/>
      <c r="H349" s="2"/>
      <c r="I349" s="2"/>
      <c r="J349" s="2"/>
      <c r="K349" s="2"/>
      <c r="L349" s="2"/>
      <c r="M349" s="2"/>
      <c r="N349" s="2"/>
      <c r="O349" s="2"/>
      <c r="P349" s="2"/>
      <c r="Q349" s="2"/>
      <c r="R349" s="2"/>
      <c r="S349" s="2"/>
      <c r="T349" s="2"/>
    </row>
    <row r="350" spans="1:20" ht="13">
      <c r="A350" s="2"/>
      <c r="B350" s="2"/>
      <c r="C350" s="2"/>
      <c r="D350" s="2"/>
      <c r="E350" s="2"/>
      <c r="F350" s="2"/>
      <c r="G350" s="2"/>
      <c r="H350" s="2"/>
      <c r="I350" s="2"/>
      <c r="J350" s="2"/>
      <c r="K350" s="2"/>
      <c r="L350" s="2"/>
      <c r="M350" s="2"/>
      <c r="N350" s="2"/>
      <c r="O350" s="2"/>
      <c r="P350" s="2"/>
      <c r="Q350" s="2"/>
      <c r="R350" s="2"/>
      <c r="S350" s="2"/>
      <c r="T350" s="2"/>
    </row>
    <row r="351" spans="1:20" ht="13">
      <c r="A351" s="2"/>
      <c r="B351" s="2"/>
      <c r="C351" s="2"/>
      <c r="D351" s="2"/>
      <c r="E351" s="2"/>
      <c r="F351" s="2"/>
      <c r="G351" s="2"/>
      <c r="H351" s="2"/>
      <c r="I351" s="2"/>
      <c r="J351" s="2"/>
      <c r="K351" s="2"/>
      <c r="L351" s="2"/>
      <c r="M351" s="2"/>
      <c r="N351" s="2"/>
      <c r="O351" s="2"/>
      <c r="P351" s="2"/>
      <c r="Q351" s="2"/>
      <c r="R351" s="2"/>
      <c r="S351" s="2"/>
      <c r="T351" s="2"/>
    </row>
    <row r="352" spans="1:20" ht="13">
      <c r="A352" s="2"/>
      <c r="B352" s="2"/>
      <c r="C352" s="2"/>
      <c r="D352" s="2"/>
      <c r="E352" s="2"/>
      <c r="F352" s="2"/>
      <c r="G352" s="2"/>
      <c r="H352" s="2"/>
      <c r="I352" s="2"/>
      <c r="J352" s="2"/>
      <c r="K352" s="2"/>
      <c r="L352" s="2"/>
      <c r="M352" s="2"/>
      <c r="N352" s="2"/>
      <c r="O352" s="2"/>
      <c r="P352" s="2"/>
      <c r="Q352" s="2"/>
      <c r="R352" s="2"/>
      <c r="S352" s="2"/>
      <c r="T352" s="2"/>
    </row>
    <row r="353" spans="1:20" ht="13">
      <c r="A353" s="2"/>
      <c r="B353" s="2"/>
      <c r="C353" s="2"/>
      <c r="D353" s="2"/>
      <c r="E353" s="2"/>
      <c r="F353" s="2"/>
      <c r="G353" s="2"/>
      <c r="H353" s="2"/>
      <c r="I353" s="2"/>
      <c r="J353" s="2"/>
      <c r="K353" s="2"/>
      <c r="L353" s="2"/>
      <c r="M353" s="2"/>
      <c r="N353" s="2"/>
      <c r="O353" s="2"/>
      <c r="P353" s="2"/>
      <c r="Q353" s="2"/>
      <c r="R353" s="2"/>
      <c r="S353" s="2"/>
      <c r="T353" s="2"/>
    </row>
    <row r="354" spans="1:20" ht="13">
      <c r="A354" s="2"/>
      <c r="B354" s="2"/>
      <c r="C354" s="2"/>
      <c r="D354" s="2"/>
      <c r="E354" s="2"/>
      <c r="F354" s="2"/>
      <c r="G354" s="2"/>
      <c r="H354" s="2"/>
      <c r="I354" s="2"/>
      <c r="J354" s="2"/>
      <c r="K354" s="2"/>
      <c r="L354" s="2"/>
      <c r="M354" s="2"/>
      <c r="N354" s="2"/>
      <c r="O354" s="2"/>
      <c r="P354" s="2"/>
      <c r="Q354" s="2"/>
      <c r="R354" s="2"/>
      <c r="S354" s="2"/>
      <c r="T354" s="2"/>
    </row>
    <row r="355" spans="1:20" ht="13">
      <c r="A355" s="2"/>
      <c r="B355" s="2"/>
      <c r="C355" s="2"/>
      <c r="D355" s="2"/>
      <c r="E355" s="2"/>
      <c r="F355" s="2"/>
      <c r="G355" s="2"/>
      <c r="H355" s="2"/>
      <c r="I355" s="2"/>
      <c r="J355" s="2"/>
      <c r="K355" s="2"/>
      <c r="L355" s="2"/>
      <c r="M355" s="2"/>
      <c r="N355" s="2"/>
      <c r="O355" s="2"/>
      <c r="P355" s="2"/>
      <c r="Q355" s="2"/>
      <c r="R355" s="2"/>
      <c r="S355" s="2"/>
      <c r="T355" s="2"/>
    </row>
    <row r="356" spans="1:20" ht="13">
      <c r="A356" s="2"/>
      <c r="B356" s="2"/>
      <c r="C356" s="2"/>
      <c r="D356" s="2"/>
      <c r="E356" s="2"/>
      <c r="F356" s="2"/>
      <c r="G356" s="2"/>
      <c r="H356" s="2"/>
      <c r="I356" s="2"/>
      <c r="J356" s="2"/>
      <c r="K356" s="2"/>
      <c r="L356" s="2"/>
      <c r="M356" s="2"/>
      <c r="N356" s="2"/>
      <c r="O356" s="2"/>
      <c r="P356" s="2"/>
      <c r="Q356" s="2"/>
      <c r="R356" s="2"/>
      <c r="S356" s="2"/>
      <c r="T356" s="2"/>
    </row>
    <row r="357" spans="1:20" ht="13">
      <c r="A357" s="2"/>
      <c r="B357" s="2"/>
      <c r="C357" s="2"/>
      <c r="D357" s="2"/>
      <c r="E357" s="2"/>
      <c r="F357" s="2"/>
      <c r="G357" s="2"/>
      <c r="H357" s="2"/>
      <c r="I357" s="2"/>
      <c r="J357" s="2"/>
      <c r="K357" s="2"/>
      <c r="L357" s="2"/>
      <c r="M357" s="2"/>
      <c r="N357" s="2"/>
      <c r="O357" s="2"/>
      <c r="P357" s="2"/>
      <c r="Q357" s="2"/>
      <c r="R357" s="2"/>
      <c r="S357" s="2"/>
      <c r="T357" s="2"/>
    </row>
    <row r="358" spans="1:20" ht="13">
      <c r="A358" s="2"/>
      <c r="B358" s="2"/>
      <c r="C358" s="2"/>
      <c r="D358" s="2"/>
      <c r="E358" s="2"/>
      <c r="F358" s="2"/>
      <c r="G358" s="2"/>
      <c r="H358" s="2"/>
      <c r="I358" s="2"/>
      <c r="J358" s="2"/>
      <c r="K358" s="2"/>
      <c r="L358" s="2"/>
      <c r="M358" s="2"/>
      <c r="N358" s="2"/>
      <c r="O358" s="2"/>
      <c r="P358" s="2"/>
      <c r="Q358" s="2"/>
      <c r="R358" s="2"/>
      <c r="S358" s="2"/>
      <c r="T358" s="2"/>
    </row>
    <row r="359" spans="1:20" ht="13">
      <c r="A359" s="2"/>
      <c r="B359" s="2"/>
      <c r="C359" s="2"/>
      <c r="D359" s="2"/>
      <c r="E359" s="2"/>
      <c r="F359" s="2"/>
      <c r="G359" s="2"/>
      <c r="H359" s="2"/>
      <c r="I359" s="2"/>
      <c r="J359" s="2"/>
      <c r="K359" s="2"/>
      <c r="L359" s="2"/>
      <c r="M359" s="2"/>
      <c r="N359" s="2"/>
      <c r="O359" s="2"/>
      <c r="P359" s="2"/>
      <c r="Q359" s="2"/>
      <c r="R359" s="2"/>
      <c r="S359" s="2"/>
      <c r="T359" s="2"/>
    </row>
    <row r="360" spans="1:20" ht="13">
      <c r="A360" s="2"/>
      <c r="B360" s="2"/>
      <c r="C360" s="2"/>
      <c r="D360" s="2"/>
      <c r="E360" s="2"/>
      <c r="F360" s="2"/>
      <c r="G360" s="2"/>
      <c r="H360" s="2"/>
      <c r="I360" s="2"/>
      <c r="J360" s="2"/>
      <c r="K360" s="2"/>
      <c r="L360" s="2"/>
      <c r="M360" s="2"/>
      <c r="N360" s="2"/>
      <c r="O360" s="2"/>
      <c r="P360" s="2"/>
      <c r="Q360" s="2"/>
      <c r="R360" s="2"/>
      <c r="S360" s="2"/>
      <c r="T360" s="2"/>
    </row>
    <row r="361" spans="1:20" ht="13">
      <c r="A361" s="2"/>
      <c r="B361" s="2"/>
      <c r="C361" s="2"/>
      <c r="D361" s="2"/>
      <c r="E361" s="2"/>
      <c r="F361" s="2"/>
      <c r="G361" s="2"/>
      <c r="H361" s="2"/>
      <c r="I361" s="2"/>
      <c r="J361" s="2"/>
      <c r="K361" s="2"/>
      <c r="L361" s="2"/>
      <c r="M361" s="2"/>
      <c r="N361" s="2"/>
      <c r="O361" s="2"/>
      <c r="P361" s="2"/>
      <c r="Q361" s="2"/>
      <c r="R361" s="2"/>
      <c r="S361" s="2"/>
      <c r="T361" s="2"/>
    </row>
    <row r="362" spans="1:20" ht="13">
      <c r="A362" s="2"/>
      <c r="B362" s="2"/>
      <c r="C362" s="2"/>
      <c r="D362" s="2"/>
      <c r="E362" s="2"/>
      <c r="F362" s="2"/>
      <c r="G362" s="2"/>
      <c r="H362" s="2"/>
      <c r="I362" s="2"/>
      <c r="J362" s="2"/>
      <c r="K362" s="2"/>
      <c r="L362" s="2"/>
      <c r="M362" s="2"/>
      <c r="N362" s="2"/>
      <c r="O362" s="2"/>
      <c r="P362" s="2"/>
      <c r="Q362" s="2"/>
      <c r="R362" s="2"/>
      <c r="S362" s="2"/>
      <c r="T362" s="2"/>
    </row>
    <row r="363" spans="1:20" ht="13">
      <c r="A363" s="2"/>
      <c r="B363" s="2"/>
      <c r="C363" s="2"/>
      <c r="D363" s="2"/>
      <c r="E363" s="2"/>
      <c r="F363" s="2"/>
      <c r="G363" s="2"/>
      <c r="H363" s="2"/>
      <c r="I363" s="2"/>
      <c r="J363" s="2"/>
      <c r="K363" s="2"/>
      <c r="L363" s="2"/>
      <c r="M363" s="2"/>
      <c r="N363" s="2"/>
      <c r="O363" s="2"/>
      <c r="P363" s="2"/>
      <c r="Q363" s="2"/>
      <c r="R363" s="2"/>
      <c r="S363" s="2"/>
      <c r="T363" s="2"/>
    </row>
    <row r="364" spans="1:20" ht="13">
      <c r="A364" s="2"/>
      <c r="B364" s="2"/>
      <c r="C364" s="2"/>
      <c r="D364" s="2"/>
      <c r="E364" s="2"/>
      <c r="F364" s="2"/>
      <c r="G364" s="2"/>
      <c r="H364" s="2"/>
      <c r="I364" s="2"/>
      <c r="J364" s="2"/>
      <c r="K364" s="2"/>
      <c r="L364" s="2"/>
      <c r="M364" s="2"/>
      <c r="N364" s="2"/>
      <c r="O364" s="2"/>
      <c r="P364" s="2"/>
      <c r="Q364" s="2"/>
      <c r="R364" s="2"/>
      <c r="S364" s="2"/>
      <c r="T364" s="2"/>
    </row>
    <row r="365" spans="1:20" ht="13">
      <c r="A365" s="2"/>
      <c r="B365" s="2"/>
      <c r="C365" s="2"/>
      <c r="D365" s="2"/>
      <c r="E365" s="2"/>
      <c r="F365" s="2"/>
      <c r="G365" s="2"/>
      <c r="H365" s="2"/>
      <c r="I365" s="2"/>
      <c r="J365" s="2"/>
      <c r="K365" s="2"/>
      <c r="L365" s="2"/>
      <c r="M365" s="2"/>
      <c r="N365" s="2"/>
      <c r="O365" s="2"/>
      <c r="P365" s="2"/>
      <c r="Q365" s="2"/>
      <c r="R365" s="2"/>
      <c r="S365" s="2"/>
      <c r="T365" s="2"/>
    </row>
    <row r="366" spans="1:20" ht="13">
      <c r="A366" s="2"/>
      <c r="B366" s="2"/>
      <c r="C366" s="2"/>
      <c r="D366" s="2"/>
      <c r="E366" s="2"/>
      <c r="F366" s="2"/>
      <c r="G366" s="2"/>
      <c r="H366" s="2"/>
      <c r="I366" s="2"/>
      <c r="J366" s="2"/>
      <c r="K366" s="2"/>
      <c r="L366" s="2"/>
      <c r="M366" s="2"/>
      <c r="N366" s="2"/>
      <c r="O366" s="2"/>
      <c r="P366" s="2"/>
      <c r="Q366" s="2"/>
      <c r="R366" s="2"/>
      <c r="S366" s="2"/>
      <c r="T366" s="2"/>
    </row>
    <row r="367" spans="1:20" ht="13">
      <c r="A367" s="2"/>
      <c r="B367" s="2"/>
      <c r="C367" s="2"/>
      <c r="D367" s="2"/>
      <c r="E367" s="2"/>
      <c r="F367" s="2"/>
      <c r="G367" s="2"/>
      <c r="H367" s="2"/>
      <c r="I367" s="2"/>
      <c r="J367" s="2"/>
      <c r="K367" s="2"/>
      <c r="L367" s="2"/>
      <c r="M367" s="2"/>
      <c r="N367" s="2"/>
      <c r="O367" s="2"/>
      <c r="P367" s="2"/>
      <c r="Q367" s="2"/>
      <c r="R367" s="2"/>
      <c r="S367" s="2"/>
      <c r="T367" s="2"/>
    </row>
    <row r="368" spans="1:20" ht="13">
      <c r="A368" s="2"/>
      <c r="B368" s="2"/>
      <c r="C368" s="2"/>
      <c r="D368" s="2"/>
      <c r="E368" s="2"/>
      <c r="F368" s="2"/>
      <c r="G368" s="2"/>
      <c r="H368" s="2"/>
      <c r="I368" s="2"/>
      <c r="J368" s="2"/>
      <c r="K368" s="2"/>
      <c r="L368" s="2"/>
      <c r="M368" s="2"/>
      <c r="N368" s="2"/>
      <c r="O368" s="2"/>
      <c r="P368" s="2"/>
      <c r="Q368" s="2"/>
      <c r="R368" s="2"/>
      <c r="S368" s="2"/>
      <c r="T368" s="2"/>
    </row>
    <row r="369" spans="1:20" ht="13">
      <c r="A369" s="2"/>
      <c r="B369" s="2"/>
      <c r="C369" s="2"/>
      <c r="D369" s="2"/>
      <c r="E369" s="2"/>
      <c r="F369" s="2"/>
      <c r="G369" s="2"/>
      <c r="H369" s="2"/>
      <c r="I369" s="2"/>
      <c r="J369" s="2"/>
      <c r="K369" s="2"/>
      <c r="L369" s="2"/>
      <c r="M369" s="2"/>
      <c r="N369" s="2"/>
      <c r="O369" s="2"/>
      <c r="P369" s="2"/>
      <c r="Q369" s="2"/>
      <c r="R369" s="2"/>
      <c r="S369" s="2"/>
      <c r="T369" s="2"/>
    </row>
    <row r="370" spans="1:20" ht="13">
      <c r="A370" s="2"/>
      <c r="B370" s="2"/>
      <c r="C370" s="2"/>
      <c r="D370" s="2"/>
      <c r="E370" s="2"/>
      <c r="F370" s="2"/>
      <c r="G370" s="2"/>
      <c r="H370" s="2"/>
      <c r="I370" s="2"/>
      <c r="J370" s="2"/>
      <c r="K370" s="2"/>
      <c r="L370" s="2"/>
      <c r="M370" s="2"/>
      <c r="N370" s="2"/>
      <c r="O370" s="2"/>
      <c r="P370" s="2"/>
      <c r="Q370" s="2"/>
      <c r="R370" s="2"/>
      <c r="S370" s="2"/>
      <c r="T370" s="2"/>
    </row>
    <row r="371" spans="1:20" ht="13">
      <c r="A371" s="2"/>
      <c r="B371" s="2"/>
      <c r="C371" s="2"/>
      <c r="D371" s="2"/>
      <c r="E371" s="2"/>
      <c r="F371" s="2"/>
      <c r="G371" s="2"/>
      <c r="H371" s="2"/>
      <c r="I371" s="2"/>
      <c r="J371" s="2"/>
      <c r="K371" s="2"/>
      <c r="L371" s="2"/>
      <c r="M371" s="2"/>
      <c r="N371" s="2"/>
      <c r="O371" s="2"/>
      <c r="P371" s="2"/>
      <c r="Q371" s="2"/>
      <c r="R371" s="2"/>
      <c r="S371" s="2"/>
      <c r="T371" s="2"/>
    </row>
    <row r="372" spans="1:20" ht="13">
      <c r="A372" s="2"/>
      <c r="B372" s="2"/>
      <c r="C372" s="2"/>
      <c r="D372" s="2"/>
      <c r="E372" s="2"/>
      <c r="F372" s="2"/>
      <c r="G372" s="2"/>
      <c r="H372" s="2"/>
      <c r="I372" s="2"/>
      <c r="J372" s="2"/>
      <c r="K372" s="2"/>
      <c r="L372" s="2"/>
      <c r="M372" s="2"/>
      <c r="N372" s="2"/>
      <c r="O372" s="2"/>
      <c r="P372" s="2"/>
      <c r="Q372" s="2"/>
      <c r="R372" s="2"/>
      <c r="S372" s="2"/>
      <c r="T372" s="2"/>
    </row>
    <row r="373" spans="1:20" ht="13">
      <c r="A373" s="2"/>
      <c r="B373" s="2"/>
      <c r="C373" s="2"/>
      <c r="D373" s="2"/>
      <c r="E373" s="2"/>
      <c r="F373" s="2"/>
      <c r="G373" s="2"/>
      <c r="H373" s="2"/>
      <c r="I373" s="2"/>
      <c r="J373" s="2"/>
      <c r="K373" s="2"/>
      <c r="L373" s="2"/>
      <c r="M373" s="2"/>
      <c r="N373" s="2"/>
      <c r="O373" s="2"/>
      <c r="P373" s="2"/>
      <c r="Q373" s="2"/>
      <c r="R373" s="2"/>
      <c r="S373" s="2"/>
      <c r="T373" s="2"/>
    </row>
    <row r="374" spans="1:20" ht="13">
      <c r="A374" s="2"/>
      <c r="B374" s="2"/>
      <c r="C374" s="2"/>
      <c r="D374" s="2"/>
      <c r="E374" s="2"/>
      <c r="F374" s="2"/>
      <c r="G374" s="2"/>
      <c r="H374" s="2"/>
      <c r="I374" s="2"/>
      <c r="J374" s="2"/>
      <c r="K374" s="2"/>
      <c r="L374" s="2"/>
      <c r="M374" s="2"/>
      <c r="N374" s="2"/>
      <c r="O374" s="2"/>
      <c r="P374" s="2"/>
      <c r="Q374" s="2"/>
      <c r="R374" s="2"/>
      <c r="S374" s="2"/>
      <c r="T374" s="2"/>
    </row>
    <row r="375" spans="1:20" ht="13">
      <c r="A375" s="2"/>
      <c r="B375" s="2"/>
      <c r="C375" s="2"/>
      <c r="D375" s="2"/>
      <c r="E375" s="2"/>
      <c r="F375" s="2"/>
      <c r="G375" s="2"/>
      <c r="H375" s="2"/>
      <c r="I375" s="2"/>
      <c r="J375" s="2"/>
      <c r="K375" s="2"/>
      <c r="L375" s="2"/>
      <c r="M375" s="2"/>
      <c r="N375" s="2"/>
      <c r="O375" s="2"/>
      <c r="P375" s="2"/>
      <c r="Q375" s="2"/>
      <c r="R375" s="2"/>
      <c r="S375" s="2"/>
      <c r="T375" s="2"/>
    </row>
    <row r="376" spans="1:20" ht="13">
      <c r="A376" s="2"/>
      <c r="B376" s="2"/>
      <c r="C376" s="2"/>
      <c r="D376" s="2"/>
      <c r="E376" s="2"/>
      <c r="F376" s="2"/>
      <c r="G376" s="2"/>
      <c r="H376" s="2"/>
      <c r="I376" s="2"/>
      <c r="J376" s="2"/>
      <c r="K376" s="2"/>
      <c r="L376" s="2"/>
      <c r="M376" s="2"/>
      <c r="N376" s="2"/>
      <c r="O376" s="2"/>
      <c r="P376" s="2"/>
      <c r="Q376" s="2"/>
      <c r="R376" s="2"/>
      <c r="S376" s="2"/>
      <c r="T376" s="2"/>
    </row>
    <row r="377" spans="1:20" ht="13">
      <c r="A377" s="2"/>
      <c r="B377" s="2"/>
      <c r="C377" s="2"/>
      <c r="D377" s="2"/>
      <c r="E377" s="2"/>
      <c r="F377" s="2"/>
      <c r="G377" s="2"/>
      <c r="H377" s="2"/>
      <c r="I377" s="2"/>
      <c r="J377" s="2"/>
      <c r="K377" s="2"/>
      <c r="L377" s="2"/>
      <c r="M377" s="2"/>
      <c r="N377" s="2"/>
      <c r="O377" s="2"/>
      <c r="P377" s="2"/>
      <c r="Q377" s="2"/>
      <c r="R377" s="2"/>
      <c r="S377" s="2"/>
      <c r="T377" s="2"/>
    </row>
    <row r="378" spans="1:20" ht="13">
      <c r="A378" s="2"/>
      <c r="B378" s="2"/>
      <c r="C378" s="2"/>
      <c r="D378" s="2"/>
      <c r="E378" s="2"/>
      <c r="F378" s="2"/>
      <c r="G378" s="2"/>
      <c r="H378" s="2"/>
      <c r="I378" s="2"/>
      <c r="J378" s="2"/>
      <c r="K378" s="2"/>
      <c r="L378" s="2"/>
      <c r="M378" s="2"/>
      <c r="N378" s="2"/>
      <c r="O378" s="2"/>
      <c r="P378" s="2"/>
      <c r="Q378" s="2"/>
      <c r="R378" s="2"/>
      <c r="S378" s="2"/>
      <c r="T378" s="2"/>
    </row>
    <row r="379" spans="1:20" ht="13">
      <c r="A379" s="2"/>
      <c r="B379" s="2"/>
      <c r="C379" s="2"/>
      <c r="D379" s="2"/>
      <c r="E379" s="2"/>
      <c r="F379" s="2"/>
      <c r="G379" s="2"/>
      <c r="H379" s="2"/>
      <c r="I379" s="2"/>
      <c r="J379" s="2"/>
      <c r="K379" s="2"/>
      <c r="L379" s="2"/>
      <c r="M379" s="2"/>
      <c r="N379" s="2"/>
      <c r="O379" s="2"/>
      <c r="P379" s="2"/>
      <c r="Q379" s="2"/>
      <c r="R379" s="2"/>
      <c r="S379" s="2"/>
      <c r="T379" s="2"/>
    </row>
    <row r="380" spans="1:20" ht="13">
      <c r="A380" s="2"/>
      <c r="B380" s="2"/>
      <c r="C380" s="2"/>
      <c r="D380" s="2"/>
      <c r="E380" s="2"/>
      <c r="F380" s="2"/>
      <c r="G380" s="2"/>
      <c r="H380" s="2"/>
      <c r="I380" s="2"/>
      <c r="J380" s="2"/>
      <c r="K380" s="2"/>
      <c r="L380" s="2"/>
      <c r="M380" s="2"/>
      <c r="N380" s="2"/>
      <c r="O380" s="2"/>
      <c r="P380" s="2"/>
      <c r="Q380" s="2"/>
      <c r="R380" s="2"/>
      <c r="S380" s="2"/>
      <c r="T380" s="2"/>
    </row>
    <row r="381" spans="1:20" ht="13">
      <c r="A381" s="2"/>
      <c r="B381" s="2"/>
      <c r="C381" s="2"/>
      <c r="D381" s="2"/>
      <c r="E381" s="2"/>
      <c r="F381" s="2"/>
      <c r="G381" s="2"/>
      <c r="H381" s="2"/>
      <c r="I381" s="2"/>
      <c r="J381" s="2"/>
      <c r="K381" s="2"/>
      <c r="L381" s="2"/>
      <c r="M381" s="2"/>
      <c r="N381" s="2"/>
      <c r="O381" s="2"/>
      <c r="P381" s="2"/>
      <c r="Q381" s="2"/>
      <c r="R381" s="2"/>
      <c r="S381" s="2"/>
      <c r="T381" s="2"/>
    </row>
    <row r="382" spans="1:20" ht="13">
      <c r="A382" s="2"/>
      <c r="B382" s="2"/>
      <c r="C382" s="2"/>
      <c r="D382" s="2"/>
      <c r="E382" s="2"/>
      <c r="F382" s="2"/>
      <c r="G382" s="2"/>
      <c r="H382" s="2"/>
      <c r="I382" s="2"/>
      <c r="J382" s="2"/>
      <c r="K382" s="2"/>
      <c r="L382" s="2"/>
      <c r="M382" s="2"/>
      <c r="N382" s="2"/>
      <c r="O382" s="2"/>
      <c r="P382" s="2"/>
      <c r="Q382" s="2"/>
      <c r="R382" s="2"/>
      <c r="S382" s="2"/>
      <c r="T382" s="2"/>
    </row>
    <row r="383" spans="1:20" ht="13">
      <c r="A383" s="2"/>
      <c r="B383" s="2"/>
      <c r="C383" s="2"/>
      <c r="D383" s="2"/>
      <c r="E383" s="2"/>
      <c r="F383" s="2"/>
      <c r="G383" s="2"/>
      <c r="H383" s="2"/>
      <c r="I383" s="2"/>
      <c r="J383" s="2"/>
      <c r="K383" s="2"/>
      <c r="L383" s="2"/>
      <c r="M383" s="2"/>
      <c r="N383" s="2"/>
      <c r="O383" s="2"/>
      <c r="P383" s="2"/>
      <c r="Q383" s="2"/>
      <c r="R383" s="2"/>
      <c r="S383" s="2"/>
      <c r="T383" s="2"/>
    </row>
    <row r="384" spans="1:20" ht="13">
      <c r="A384" s="2"/>
      <c r="B384" s="2"/>
      <c r="C384" s="2"/>
      <c r="D384" s="2"/>
      <c r="E384" s="2"/>
      <c r="F384" s="2"/>
      <c r="G384" s="2"/>
      <c r="H384" s="2"/>
      <c r="I384" s="2"/>
      <c r="J384" s="2"/>
      <c r="K384" s="2"/>
      <c r="L384" s="2"/>
      <c r="M384" s="2"/>
      <c r="N384" s="2"/>
      <c r="O384" s="2"/>
      <c r="P384" s="2"/>
      <c r="Q384" s="2"/>
      <c r="R384" s="2"/>
      <c r="S384" s="2"/>
      <c r="T384" s="2"/>
    </row>
    <row r="385" spans="1:20" ht="13">
      <c r="A385" s="2"/>
      <c r="B385" s="2"/>
      <c r="C385" s="2"/>
      <c r="D385" s="2"/>
      <c r="E385" s="2"/>
      <c r="F385" s="2"/>
      <c r="G385" s="2"/>
      <c r="H385" s="2"/>
      <c r="I385" s="2"/>
      <c r="J385" s="2"/>
      <c r="K385" s="2"/>
      <c r="L385" s="2"/>
      <c r="M385" s="2"/>
      <c r="N385" s="2"/>
      <c r="O385" s="2"/>
      <c r="P385" s="2"/>
      <c r="Q385" s="2"/>
      <c r="R385" s="2"/>
      <c r="S385" s="2"/>
      <c r="T385" s="2"/>
    </row>
    <row r="386" spans="1:20" ht="13">
      <c r="A386" s="2"/>
      <c r="B386" s="2"/>
      <c r="C386" s="2"/>
      <c r="D386" s="2"/>
      <c r="E386" s="2"/>
      <c r="F386" s="2"/>
      <c r="G386" s="2"/>
      <c r="H386" s="2"/>
      <c r="I386" s="2"/>
      <c r="J386" s="2"/>
      <c r="K386" s="2"/>
      <c r="L386" s="2"/>
      <c r="M386" s="2"/>
      <c r="N386" s="2"/>
      <c r="O386" s="2"/>
      <c r="P386" s="2"/>
      <c r="Q386" s="2"/>
      <c r="R386" s="2"/>
      <c r="S386" s="2"/>
      <c r="T386" s="2"/>
    </row>
    <row r="387" spans="1:20" ht="13">
      <c r="A387" s="2"/>
      <c r="B387" s="2"/>
      <c r="C387" s="2"/>
      <c r="D387" s="2"/>
      <c r="E387" s="2"/>
      <c r="F387" s="2"/>
      <c r="G387" s="2"/>
      <c r="H387" s="2"/>
      <c r="I387" s="2"/>
      <c r="J387" s="2"/>
      <c r="K387" s="2"/>
      <c r="L387" s="2"/>
      <c r="M387" s="2"/>
      <c r="N387" s="2"/>
      <c r="O387" s="2"/>
      <c r="P387" s="2"/>
      <c r="Q387" s="2"/>
      <c r="R387" s="2"/>
      <c r="S387" s="2"/>
      <c r="T387" s="2"/>
    </row>
    <row r="388" spans="1:20" ht="13">
      <c r="A388" s="2"/>
      <c r="B388" s="2"/>
      <c r="C388" s="2"/>
      <c r="D388" s="2"/>
      <c r="E388" s="2"/>
      <c r="F388" s="2"/>
      <c r="G388" s="2"/>
      <c r="H388" s="2"/>
      <c r="I388" s="2"/>
      <c r="J388" s="2"/>
      <c r="K388" s="2"/>
      <c r="L388" s="2"/>
      <c r="M388" s="2"/>
      <c r="N388" s="2"/>
      <c r="O388" s="2"/>
      <c r="P388" s="2"/>
      <c r="Q388" s="2"/>
      <c r="R388" s="2"/>
      <c r="S388" s="2"/>
      <c r="T388" s="2"/>
    </row>
    <row r="389" spans="1:20" ht="13">
      <c r="A389" s="2"/>
      <c r="B389" s="2"/>
      <c r="C389" s="2"/>
      <c r="D389" s="2"/>
      <c r="E389" s="2"/>
      <c r="F389" s="2"/>
      <c r="G389" s="2"/>
      <c r="H389" s="2"/>
      <c r="I389" s="2"/>
      <c r="J389" s="2"/>
      <c r="K389" s="2"/>
      <c r="L389" s="2"/>
      <c r="M389" s="2"/>
      <c r="N389" s="2"/>
      <c r="O389" s="2"/>
      <c r="P389" s="2"/>
      <c r="Q389" s="2"/>
      <c r="R389" s="2"/>
      <c r="S389" s="2"/>
      <c r="T389" s="2"/>
    </row>
    <row r="390" spans="1:20" ht="13">
      <c r="A390" s="2"/>
      <c r="B390" s="2"/>
      <c r="C390" s="2"/>
      <c r="D390" s="2"/>
      <c r="E390" s="2"/>
      <c r="F390" s="2"/>
      <c r="G390" s="2"/>
      <c r="H390" s="2"/>
      <c r="I390" s="2"/>
      <c r="J390" s="2"/>
      <c r="K390" s="2"/>
      <c r="L390" s="2"/>
      <c r="M390" s="2"/>
      <c r="N390" s="2"/>
      <c r="O390" s="2"/>
      <c r="P390" s="2"/>
      <c r="Q390" s="2"/>
      <c r="R390" s="2"/>
      <c r="S390" s="2"/>
      <c r="T390" s="2"/>
    </row>
    <row r="391" spans="1:20" ht="13">
      <c r="A391" s="2"/>
      <c r="B391" s="2"/>
      <c r="C391" s="2"/>
      <c r="D391" s="2"/>
      <c r="E391" s="2"/>
      <c r="F391" s="2"/>
      <c r="G391" s="2"/>
      <c r="H391" s="2"/>
      <c r="I391" s="2"/>
      <c r="J391" s="2"/>
      <c r="K391" s="2"/>
      <c r="L391" s="2"/>
      <c r="M391" s="2"/>
      <c r="N391" s="2"/>
      <c r="O391" s="2"/>
      <c r="P391" s="2"/>
      <c r="Q391" s="2"/>
      <c r="R391" s="2"/>
      <c r="S391" s="2"/>
      <c r="T391" s="2"/>
    </row>
    <row r="392" spans="1:20" ht="13">
      <c r="A392" s="2"/>
      <c r="B392" s="2"/>
      <c r="C392" s="2"/>
      <c r="D392" s="2"/>
      <c r="E392" s="2"/>
      <c r="F392" s="2"/>
      <c r="G392" s="2"/>
      <c r="H392" s="2"/>
      <c r="I392" s="2"/>
      <c r="J392" s="2"/>
      <c r="K392" s="2"/>
      <c r="L392" s="2"/>
      <c r="M392" s="2"/>
      <c r="N392" s="2"/>
      <c r="O392" s="2"/>
      <c r="P392" s="2"/>
      <c r="Q392" s="2"/>
      <c r="R392" s="2"/>
      <c r="S392" s="2"/>
      <c r="T392" s="2"/>
    </row>
    <row r="393" spans="1:20" ht="13">
      <c r="A393" s="2"/>
      <c r="B393" s="2"/>
      <c r="C393" s="2"/>
      <c r="D393" s="2"/>
      <c r="E393" s="2"/>
      <c r="F393" s="2"/>
      <c r="G393" s="2"/>
      <c r="H393" s="2"/>
      <c r="I393" s="2"/>
      <c r="J393" s="2"/>
      <c r="K393" s="2"/>
      <c r="L393" s="2"/>
      <c r="M393" s="2"/>
      <c r="N393" s="2"/>
      <c r="O393" s="2"/>
      <c r="P393" s="2"/>
      <c r="Q393" s="2"/>
      <c r="R393" s="2"/>
      <c r="S393" s="2"/>
      <c r="T393" s="2"/>
    </row>
    <row r="394" spans="1:20" ht="13">
      <c r="A394" s="2"/>
      <c r="B394" s="2"/>
      <c r="C394" s="2"/>
      <c r="D394" s="2"/>
      <c r="E394" s="2"/>
      <c r="F394" s="2"/>
      <c r="G394" s="2"/>
      <c r="H394" s="2"/>
      <c r="I394" s="2"/>
      <c r="J394" s="2"/>
      <c r="K394" s="2"/>
      <c r="L394" s="2"/>
      <c r="M394" s="2"/>
      <c r="N394" s="2"/>
      <c r="O394" s="2"/>
      <c r="P394" s="2"/>
      <c r="Q394" s="2"/>
      <c r="R394" s="2"/>
      <c r="S394" s="2"/>
      <c r="T394" s="2"/>
    </row>
    <row r="395" spans="1:20" ht="13">
      <c r="A395" s="2"/>
      <c r="B395" s="2"/>
      <c r="C395" s="2"/>
      <c r="D395" s="2"/>
      <c r="E395" s="2"/>
      <c r="F395" s="2"/>
      <c r="G395" s="2"/>
      <c r="H395" s="2"/>
      <c r="I395" s="2"/>
      <c r="J395" s="2"/>
      <c r="K395" s="2"/>
      <c r="L395" s="2"/>
      <c r="M395" s="2"/>
      <c r="N395" s="2"/>
      <c r="O395" s="2"/>
      <c r="P395" s="2"/>
      <c r="Q395" s="2"/>
      <c r="R395" s="2"/>
      <c r="S395" s="2"/>
      <c r="T395" s="2"/>
    </row>
    <row r="396" spans="1:20" ht="13">
      <c r="A396" s="2"/>
      <c r="B396" s="2"/>
      <c r="C396" s="2"/>
      <c r="D396" s="2"/>
      <c r="E396" s="2"/>
      <c r="F396" s="2"/>
      <c r="G396" s="2"/>
      <c r="H396" s="2"/>
      <c r="I396" s="2"/>
      <c r="J396" s="2"/>
      <c r="K396" s="2"/>
      <c r="L396" s="2"/>
      <c r="M396" s="2"/>
      <c r="N396" s="2"/>
      <c r="O396" s="2"/>
      <c r="P396" s="2"/>
      <c r="Q396" s="2"/>
      <c r="R396" s="2"/>
      <c r="S396" s="2"/>
      <c r="T396" s="2"/>
    </row>
    <row r="397" spans="1:20" ht="13">
      <c r="A397" s="2"/>
      <c r="B397" s="2"/>
      <c r="C397" s="2"/>
      <c r="D397" s="2"/>
      <c r="E397" s="2"/>
      <c r="F397" s="2"/>
      <c r="G397" s="2"/>
      <c r="H397" s="2"/>
      <c r="I397" s="2"/>
      <c r="J397" s="2"/>
      <c r="K397" s="2"/>
      <c r="L397" s="2"/>
      <c r="M397" s="2"/>
      <c r="N397" s="2"/>
      <c r="O397" s="2"/>
      <c r="P397" s="2"/>
      <c r="Q397" s="2"/>
      <c r="R397" s="2"/>
      <c r="S397" s="2"/>
      <c r="T397" s="2"/>
    </row>
    <row r="398" spans="1:20" ht="13">
      <c r="A398" s="2"/>
      <c r="B398" s="2"/>
      <c r="C398" s="2"/>
      <c r="D398" s="2"/>
      <c r="E398" s="2"/>
      <c r="F398" s="2"/>
      <c r="G398" s="2"/>
      <c r="H398" s="2"/>
      <c r="I398" s="2"/>
      <c r="J398" s="2"/>
      <c r="K398" s="2"/>
      <c r="L398" s="2"/>
      <c r="M398" s="2"/>
      <c r="N398" s="2"/>
      <c r="O398" s="2"/>
      <c r="P398" s="2"/>
      <c r="Q398" s="2"/>
      <c r="R398" s="2"/>
      <c r="S398" s="2"/>
      <c r="T398" s="2"/>
    </row>
    <row r="399" spans="1:20" ht="13">
      <c r="A399" s="2"/>
      <c r="B399" s="2"/>
      <c r="C399" s="2"/>
      <c r="D399" s="2"/>
      <c r="E399" s="2"/>
      <c r="F399" s="2"/>
      <c r="G399" s="2"/>
      <c r="H399" s="2"/>
      <c r="I399" s="2"/>
      <c r="J399" s="2"/>
      <c r="K399" s="2"/>
      <c r="L399" s="2"/>
      <c r="M399" s="2"/>
      <c r="N399" s="2"/>
      <c r="O399" s="2"/>
      <c r="P399" s="2"/>
      <c r="Q399" s="2"/>
      <c r="R399" s="2"/>
      <c r="S399" s="2"/>
      <c r="T399" s="2"/>
    </row>
    <row r="400" spans="1:20" ht="13">
      <c r="A400" s="2"/>
      <c r="B400" s="2"/>
      <c r="C400" s="2"/>
      <c r="D400" s="2"/>
      <c r="E400" s="2"/>
      <c r="F400" s="2"/>
      <c r="G400" s="2"/>
      <c r="H400" s="2"/>
      <c r="I400" s="2"/>
      <c r="J400" s="2"/>
      <c r="K400" s="2"/>
      <c r="L400" s="2"/>
      <c r="M400" s="2"/>
      <c r="N400" s="2"/>
      <c r="O400" s="2"/>
      <c r="P400" s="2"/>
      <c r="Q400" s="2"/>
      <c r="R400" s="2"/>
      <c r="S400" s="2"/>
      <c r="T400" s="2"/>
    </row>
    <row r="401" spans="1:20" ht="13">
      <c r="A401" s="2"/>
      <c r="B401" s="2"/>
      <c r="C401" s="2"/>
      <c r="D401" s="2"/>
      <c r="E401" s="2"/>
      <c r="F401" s="2"/>
      <c r="G401" s="2"/>
      <c r="H401" s="2"/>
      <c r="I401" s="2"/>
      <c r="J401" s="2"/>
      <c r="K401" s="2"/>
      <c r="L401" s="2"/>
      <c r="M401" s="2"/>
      <c r="N401" s="2"/>
      <c r="O401" s="2"/>
      <c r="P401" s="2"/>
      <c r="Q401" s="2"/>
      <c r="R401" s="2"/>
      <c r="S401" s="2"/>
      <c r="T401" s="2"/>
    </row>
    <row r="402" spans="1:20" ht="13">
      <c r="A402" s="2"/>
      <c r="B402" s="2"/>
      <c r="C402" s="2"/>
      <c r="D402" s="2"/>
      <c r="E402" s="2"/>
      <c r="F402" s="2"/>
      <c r="G402" s="2"/>
      <c r="H402" s="2"/>
      <c r="I402" s="2"/>
      <c r="J402" s="2"/>
      <c r="K402" s="2"/>
      <c r="L402" s="2"/>
      <c r="M402" s="2"/>
      <c r="N402" s="2"/>
      <c r="O402" s="2"/>
      <c r="P402" s="2"/>
      <c r="Q402" s="2"/>
      <c r="R402" s="2"/>
      <c r="S402" s="2"/>
      <c r="T402" s="2"/>
    </row>
    <row r="403" spans="1:20" ht="13">
      <c r="A403" s="2"/>
      <c r="B403" s="2"/>
      <c r="C403" s="2"/>
      <c r="D403" s="2"/>
      <c r="E403" s="2"/>
      <c r="F403" s="2"/>
      <c r="G403" s="2"/>
      <c r="H403" s="2"/>
      <c r="I403" s="2"/>
      <c r="J403" s="2"/>
      <c r="K403" s="2"/>
      <c r="L403" s="2"/>
      <c r="M403" s="2"/>
      <c r="N403" s="2"/>
      <c r="O403" s="2"/>
      <c r="P403" s="2"/>
      <c r="Q403" s="2"/>
      <c r="R403" s="2"/>
      <c r="S403" s="2"/>
      <c r="T403" s="2"/>
    </row>
    <row r="404" spans="1:20" ht="13">
      <c r="A404" s="2"/>
      <c r="B404" s="2"/>
      <c r="C404" s="2"/>
      <c r="D404" s="2"/>
      <c r="E404" s="2"/>
      <c r="F404" s="2"/>
      <c r="G404" s="2"/>
      <c r="H404" s="2"/>
      <c r="I404" s="2"/>
      <c r="J404" s="2"/>
      <c r="K404" s="2"/>
      <c r="L404" s="2"/>
      <c r="M404" s="2"/>
      <c r="N404" s="2"/>
      <c r="O404" s="2"/>
      <c r="P404" s="2"/>
      <c r="Q404" s="2"/>
      <c r="R404" s="2"/>
      <c r="S404" s="2"/>
      <c r="T404" s="2"/>
    </row>
    <row r="405" spans="1:20" ht="13">
      <c r="A405" s="2"/>
      <c r="B405" s="2"/>
      <c r="C405" s="2"/>
      <c r="D405" s="2"/>
      <c r="E405" s="2"/>
      <c r="F405" s="2"/>
      <c r="G405" s="2"/>
      <c r="H405" s="2"/>
      <c r="I405" s="2"/>
      <c r="J405" s="2"/>
      <c r="K405" s="2"/>
      <c r="L405" s="2"/>
      <c r="M405" s="2"/>
      <c r="N405" s="2"/>
      <c r="O405" s="2"/>
      <c r="P405" s="2"/>
      <c r="Q405" s="2"/>
      <c r="R405" s="2"/>
      <c r="S405" s="2"/>
      <c r="T405" s="2"/>
    </row>
    <row r="406" spans="1:20" ht="13">
      <c r="A406" s="2"/>
      <c r="B406" s="2"/>
      <c r="C406" s="2"/>
      <c r="D406" s="2"/>
      <c r="E406" s="2"/>
      <c r="F406" s="2"/>
      <c r="G406" s="2"/>
      <c r="H406" s="2"/>
      <c r="I406" s="2"/>
      <c r="J406" s="2"/>
      <c r="K406" s="2"/>
      <c r="L406" s="2"/>
      <c r="M406" s="2"/>
      <c r="N406" s="2"/>
      <c r="O406" s="2"/>
      <c r="P406" s="2"/>
      <c r="Q406" s="2"/>
      <c r="R406" s="2"/>
      <c r="S406" s="2"/>
      <c r="T406" s="2"/>
    </row>
    <row r="407" spans="1:20" ht="13">
      <c r="A407" s="2"/>
      <c r="B407" s="2"/>
      <c r="C407" s="2"/>
      <c r="D407" s="2"/>
      <c r="E407" s="2"/>
      <c r="F407" s="2"/>
      <c r="G407" s="2"/>
      <c r="H407" s="2"/>
      <c r="I407" s="2"/>
      <c r="J407" s="2"/>
      <c r="K407" s="2"/>
      <c r="L407" s="2"/>
      <c r="M407" s="2"/>
      <c r="N407" s="2"/>
      <c r="O407" s="2"/>
      <c r="P407" s="2"/>
      <c r="Q407" s="2"/>
      <c r="R407" s="2"/>
      <c r="S407" s="2"/>
      <c r="T407" s="2"/>
    </row>
    <row r="408" spans="1:20" ht="13">
      <c r="A408" s="2"/>
      <c r="B408" s="2"/>
      <c r="C408" s="2"/>
      <c r="D408" s="2"/>
      <c r="E408" s="2"/>
      <c r="F408" s="2"/>
      <c r="G408" s="2"/>
      <c r="H408" s="2"/>
      <c r="I408" s="2"/>
      <c r="J408" s="2"/>
      <c r="K408" s="2"/>
      <c r="L408" s="2"/>
      <c r="M408" s="2"/>
      <c r="N408" s="2"/>
      <c r="O408" s="2"/>
      <c r="P408" s="2"/>
      <c r="Q408" s="2"/>
      <c r="R408" s="2"/>
      <c r="S408" s="2"/>
      <c r="T408" s="2"/>
    </row>
    <row r="409" spans="1:20" ht="13">
      <c r="A409" s="2"/>
      <c r="B409" s="2"/>
      <c r="C409" s="2"/>
      <c r="D409" s="2"/>
      <c r="E409" s="2"/>
      <c r="F409" s="2"/>
      <c r="G409" s="2"/>
      <c r="H409" s="2"/>
      <c r="I409" s="2"/>
      <c r="J409" s="2"/>
      <c r="K409" s="2"/>
      <c r="L409" s="2"/>
      <c r="M409" s="2"/>
      <c r="N409" s="2"/>
      <c r="O409" s="2"/>
      <c r="P409" s="2"/>
      <c r="Q409" s="2"/>
      <c r="R409" s="2"/>
      <c r="S409" s="2"/>
      <c r="T409" s="2"/>
    </row>
    <row r="410" spans="1:20" ht="13">
      <c r="A410" s="2"/>
      <c r="B410" s="2"/>
      <c r="C410" s="2"/>
      <c r="D410" s="2"/>
      <c r="E410" s="2"/>
      <c r="F410" s="2"/>
      <c r="G410" s="2"/>
      <c r="H410" s="2"/>
      <c r="I410" s="2"/>
      <c r="J410" s="2"/>
      <c r="K410" s="2"/>
      <c r="L410" s="2"/>
      <c r="M410" s="2"/>
      <c r="N410" s="2"/>
      <c r="O410" s="2"/>
      <c r="P410" s="2"/>
      <c r="Q410" s="2"/>
      <c r="R410" s="2"/>
      <c r="S410" s="2"/>
      <c r="T410" s="2"/>
    </row>
    <row r="411" spans="1:20" ht="13">
      <c r="A411" s="2"/>
      <c r="B411" s="2"/>
      <c r="C411" s="2"/>
      <c r="D411" s="2"/>
      <c r="E411" s="2"/>
      <c r="F411" s="2"/>
      <c r="G411" s="2"/>
      <c r="H411" s="2"/>
      <c r="I411" s="2"/>
      <c r="J411" s="2"/>
      <c r="K411" s="2"/>
      <c r="L411" s="2"/>
      <c r="M411" s="2"/>
      <c r="N411" s="2"/>
      <c r="O411" s="2"/>
      <c r="P411" s="2"/>
      <c r="Q411" s="2"/>
      <c r="R411" s="2"/>
      <c r="S411" s="2"/>
      <c r="T411" s="2"/>
    </row>
    <row r="412" spans="1:20" ht="13">
      <c r="A412" s="2"/>
      <c r="B412" s="2"/>
      <c r="C412" s="2"/>
      <c r="D412" s="2"/>
      <c r="E412" s="2"/>
      <c r="F412" s="2"/>
      <c r="G412" s="2"/>
      <c r="H412" s="2"/>
      <c r="I412" s="2"/>
      <c r="J412" s="2"/>
      <c r="K412" s="2"/>
      <c r="L412" s="2"/>
      <c r="M412" s="2"/>
      <c r="N412" s="2"/>
      <c r="O412" s="2"/>
      <c r="P412" s="2"/>
      <c r="Q412" s="2"/>
      <c r="R412" s="2"/>
      <c r="S412" s="2"/>
      <c r="T412" s="2"/>
    </row>
    <row r="413" spans="1:20" ht="13">
      <c r="A413" s="2"/>
      <c r="B413" s="2"/>
      <c r="C413" s="2"/>
      <c r="D413" s="2"/>
      <c r="E413" s="2"/>
      <c r="F413" s="2"/>
      <c r="G413" s="2"/>
      <c r="H413" s="2"/>
      <c r="I413" s="2"/>
      <c r="J413" s="2"/>
      <c r="K413" s="2"/>
      <c r="L413" s="2"/>
      <c r="M413" s="2"/>
      <c r="N413" s="2"/>
      <c r="O413" s="2"/>
      <c r="P413" s="2"/>
      <c r="Q413" s="2"/>
      <c r="R413" s="2"/>
      <c r="S413" s="2"/>
      <c r="T413" s="2"/>
    </row>
    <row r="414" spans="1:20" ht="13">
      <c r="A414" s="2"/>
      <c r="B414" s="2"/>
      <c r="C414" s="2"/>
      <c r="D414" s="2"/>
      <c r="E414" s="2"/>
      <c r="F414" s="2"/>
      <c r="G414" s="2"/>
      <c r="H414" s="2"/>
      <c r="I414" s="2"/>
      <c r="J414" s="2"/>
      <c r="K414" s="2"/>
      <c r="L414" s="2"/>
      <c r="M414" s="2"/>
      <c r="N414" s="2"/>
      <c r="O414" s="2"/>
      <c r="P414" s="2"/>
      <c r="Q414" s="2"/>
      <c r="R414" s="2"/>
      <c r="S414" s="2"/>
      <c r="T414" s="2"/>
    </row>
    <row r="415" spans="1:20" ht="13">
      <c r="A415" s="2"/>
      <c r="B415" s="2"/>
      <c r="C415" s="2"/>
      <c r="D415" s="2"/>
      <c r="E415" s="2"/>
      <c r="F415" s="2"/>
      <c r="G415" s="2"/>
      <c r="H415" s="2"/>
      <c r="I415" s="2"/>
      <c r="J415" s="2"/>
      <c r="K415" s="2"/>
      <c r="L415" s="2"/>
      <c r="M415" s="2"/>
      <c r="N415" s="2"/>
      <c r="O415" s="2"/>
      <c r="P415" s="2"/>
      <c r="Q415" s="2"/>
      <c r="R415" s="2"/>
      <c r="S415" s="2"/>
      <c r="T415" s="2"/>
    </row>
    <row r="416" spans="1:20" ht="13">
      <c r="A416" s="2"/>
      <c r="B416" s="2"/>
      <c r="C416" s="2"/>
      <c r="D416" s="2"/>
      <c r="E416" s="2"/>
      <c r="F416" s="2"/>
      <c r="G416" s="2"/>
      <c r="H416" s="2"/>
      <c r="I416" s="2"/>
      <c r="J416" s="2"/>
      <c r="K416" s="2"/>
      <c r="L416" s="2"/>
      <c r="M416" s="2"/>
      <c r="N416" s="2"/>
      <c r="O416" s="2"/>
      <c r="P416" s="2"/>
      <c r="Q416" s="2"/>
      <c r="R416" s="2"/>
      <c r="S416" s="2"/>
      <c r="T416" s="2"/>
    </row>
    <row r="417" spans="1:20" ht="13">
      <c r="A417" s="2"/>
      <c r="B417" s="2"/>
      <c r="C417" s="2"/>
      <c r="D417" s="2"/>
      <c r="E417" s="2"/>
      <c r="F417" s="2"/>
      <c r="G417" s="2"/>
      <c r="H417" s="2"/>
      <c r="I417" s="2"/>
      <c r="J417" s="2"/>
      <c r="K417" s="2"/>
      <c r="L417" s="2"/>
      <c r="M417" s="2"/>
      <c r="N417" s="2"/>
      <c r="O417" s="2"/>
      <c r="P417" s="2"/>
      <c r="Q417" s="2"/>
      <c r="R417" s="2"/>
      <c r="S417" s="2"/>
      <c r="T417" s="2"/>
    </row>
    <row r="418" spans="1:20" ht="13">
      <c r="A418" s="2"/>
      <c r="B418" s="2"/>
      <c r="C418" s="2"/>
      <c r="D418" s="2"/>
      <c r="E418" s="2"/>
      <c r="F418" s="2"/>
      <c r="G418" s="2"/>
      <c r="H418" s="2"/>
      <c r="I418" s="2"/>
      <c r="J418" s="2"/>
      <c r="K418" s="2"/>
      <c r="L418" s="2"/>
      <c r="M418" s="2"/>
      <c r="N418" s="2"/>
      <c r="O418" s="2"/>
      <c r="P418" s="2"/>
      <c r="Q418" s="2"/>
      <c r="R418" s="2"/>
      <c r="S418" s="2"/>
      <c r="T418" s="2"/>
    </row>
    <row r="419" spans="1:20" ht="13">
      <c r="A419" s="2"/>
      <c r="B419" s="2"/>
      <c r="C419" s="2"/>
      <c r="D419" s="2"/>
      <c r="E419" s="2"/>
      <c r="F419" s="2"/>
      <c r="G419" s="2"/>
      <c r="H419" s="2"/>
      <c r="I419" s="2"/>
      <c r="J419" s="2"/>
      <c r="K419" s="2"/>
      <c r="L419" s="2"/>
      <c r="M419" s="2"/>
      <c r="N419" s="2"/>
      <c r="O419" s="2"/>
      <c r="P419" s="2"/>
      <c r="Q419" s="2"/>
      <c r="R419" s="2"/>
      <c r="S419" s="2"/>
      <c r="T419" s="2"/>
    </row>
    <row r="420" spans="1:20" ht="13">
      <c r="A420" s="2"/>
      <c r="B420" s="2"/>
      <c r="C420" s="2"/>
      <c r="D420" s="2"/>
      <c r="E420" s="2"/>
      <c r="F420" s="2"/>
      <c r="G420" s="2"/>
      <c r="H420" s="2"/>
      <c r="I420" s="2"/>
      <c r="J420" s="2"/>
      <c r="K420" s="2"/>
      <c r="L420" s="2"/>
      <c r="M420" s="2"/>
      <c r="N420" s="2"/>
      <c r="O420" s="2"/>
      <c r="P420" s="2"/>
      <c r="Q420" s="2"/>
      <c r="R420" s="2"/>
      <c r="S420" s="2"/>
      <c r="T420" s="2"/>
    </row>
    <row r="421" spans="1:20" ht="13">
      <c r="A421" s="2"/>
      <c r="B421" s="2"/>
      <c r="C421" s="2"/>
      <c r="D421" s="2"/>
      <c r="E421" s="2"/>
      <c r="F421" s="2"/>
      <c r="G421" s="2"/>
      <c r="H421" s="2"/>
      <c r="I421" s="2"/>
      <c r="J421" s="2"/>
      <c r="K421" s="2"/>
      <c r="L421" s="2"/>
      <c r="M421" s="2"/>
      <c r="N421" s="2"/>
      <c r="O421" s="2"/>
      <c r="P421" s="2"/>
      <c r="Q421" s="2"/>
      <c r="R421" s="2"/>
      <c r="S421" s="2"/>
      <c r="T421" s="2"/>
    </row>
    <row r="422" spans="1:20" ht="13">
      <c r="A422" s="2"/>
      <c r="B422" s="2"/>
      <c r="C422" s="2"/>
      <c r="D422" s="2"/>
      <c r="E422" s="2"/>
      <c r="F422" s="2"/>
      <c r="G422" s="2"/>
      <c r="H422" s="2"/>
      <c r="I422" s="2"/>
      <c r="J422" s="2"/>
      <c r="K422" s="2"/>
      <c r="L422" s="2"/>
      <c r="M422" s="2"/>
      <c r="N422" s="2"/>
      <c r="O422" s="2"/>
      <c r="P422" s="2"/>
      <c r="Q422" s="2"/>
      <c r="R422" s="2"/>
      <c r="S422" s="2"/>
      <c r="T422" s="2"/>
    </row>
    <row r="423" spans="1:20" ht="13">
      <c r="A423" s="2"/>
      <c r="B423" s="2"/>
      <c r="C423" s="2"/>
      <c r="D423" s="2"/>
      <c r="E423" s="2"/>
      <c r="F423" s="2"/>
      <c r="G423" s="2"/>
      <c r="H423" s="2"/>
      <c r="I423" s="2"/>
      <c r="J423" s="2"/>
      <c r="K423" s="2"/>
      <c r="L423" s="2"/>
      <c r="M423" s="2"/>
      <c r="N423" s="2"/>
      <c r="O423" s="2"/>
      <c r="P423" s="2"/>
      <c r="Q423" s="2"/>
      <c r="R423" s="2"/>
      <c r="S423" s="2"/>
      <c r="T423" s="2"/>
    </row>
    <row r="424" spans="1:20" ht="13">
      <c r="A424" s="2"/>
      <c r="B424" s="2"/>
      <c r="C424" s="2"/>
      <c r="D424" s="2"/>
      <c r="E424" s="2"/>
      <c r="F424" s="2"/>
      <c r="G424" s="2"/>
      <c r="H424" s="2"/>
      <c r="I424" s="2"/>
      <c r="J424" s="2"/>
      <c r="K424" s="2"/>
      <c r="L424" s="2"/>
      <c r="M424" s="2"/>
      <c r="N424" s="2"/>
      <c r="O424" s="2"/>
      <c r="P424" s="2"/>
      <c r="Q424" s="2"/>
      <c r="R424" s="2"/>
      <c r="S424" s="2"/>
      <c r="T424" s="2"/>
    </row>
    <row r="425" spans="1:20" ht="13">
      <c r="A425" s="2"/>
      <c r="B425" s="2"/>
      <c r="C425" s="2"/>
      <c r="D425" s="2"/>
      <c r="E425" s="2"/>
      <c r="F425" s="2"/>
      <c r="G425" s="2"/>
      <c r="H425" s="2"/>
      <c r="I425" s="2"/>
      <c r="J425" s="2"/>
      <c r="K425" s="2"/>
      <c r="L425" s="2"/>
      <c r="M425" s="2"/>
      <c r="N425" s="2"/>
      <c r="O425" s="2"/>
      <c r="P425" s="2"/>
      <c r="Q425" s="2"/>
      <c r="R425" s="2"/>
      <c r="S425" s="2"/>
      <c r="T425" s="2"/>
    </row>
    <row r="426" spans="1:20" ht="13">
      <c r="A426" s="2"/>
      <c r="B426" s="2"/>
      <c r="C426" s="2"/>
      <c r="D426" s="2"/>
      <c r="E426" s="2"/>
      <c r="F426" s="2"/>
      <c r="G426" s="2"/>
      <c r="H426" s="2"/>
      <c r="I426" s="2"/>
      <c r="J426" s="2"/>
      <c r="K426" s="2"/>
      <c r="L426" s="2"/>
      <c r="M426" s="2"/>
      <c r="N426" s="2"/>
      <c r="O426" s="2"/>
      <c r="P426" s="2"/>
      <c r="Q426" s="2"/>
      <c r="R426" s="2"/>
      <c r="S426" s="2"/>
      <c r="T426" s="2"/>
    </row>
    <row r="427" spans="1:20" ht="13">
      <c r="A427" s="2"/>
      <c r="B427" s="2"/>
      <c r="C427" s="2"/>
      <c r="D427" s="2"/>
      <c r="E427" s="2"/>
      <c r="F427" s="2"/>
      <c r="G427" s="2"/>
      <c r="H427" s="2"/>
      <c r="I427" s="2"/>
      <c r="J427" s="2"/>
      <c r="K427" s="2"/>
      <c r="L427" s="2"/>
      <c r="M427" s="2"/>
      <c r="N427" s="2"/>
      <c r="O427" s="2"/>
      <c r="P427" s="2"/>
      <c r="Q427" s="2"/>
      <c r="R427" s="2"/>
      <c r="S427" s="2"/>
      <c r="T427" s="2"/>
    </row>
    <row r="428" spans="1:20" ht="13">
      <c r="A428" s="2"/>
      <c r="B428" s="2"/>
      <c r="C428" s="2"/>
      <c r="D428" s="2"/>
      <c r="E428" s="2"/>
      <c r="F428" s="2"/>
      <c r="G428" s="2"/>
      <c r="H428" s="2"/>
      <c r="I428" s="2"/>
      <c r="J428" s="2"/>
      <c r="K428" s="2"/>
      <c r="L428" s="2"/>
      <c r="M428" s="2"/>
      <c r="N428" s="2"/>
      <c r="O428" s="2"/>
      <c r="P428" s="2"/>
      <c r="Q428" s="2"/>
      <c r="R428" s="2"/>
      <c r="S428" s="2"/>
      <c r="T428" s="2"/>
    </row>
    <row r="429" spans="1:20" ht="13">
      <c r="A429" s="2"/>
      <c r="B429" s="2"/>
      <c r="C429" s="2"/>
      <c r="D429" s="2"/>
      <c r="E429" s="2"/>
      <c r="F429" s="2"/>
      <c r="G429" s="2"/>
      <c r="H429" s="2"/>
      <c r="I429" s="2"/>
      <c r="J429" s="2"/>
      <c r="K429" s="2"/>
      <c r="L429" s="2"/>
      <c r="M429" s="2"/>
      <c r="N429" s="2"/>
      <c r="O429" s="2"/>
      <c r="P429" s="2"/>
      <c r="Q429" s="2"/>
      <c r="R429" s="2"/>
      <c r="S429" s="2"/>
      <c r="T429" s="2"/>
    </row>
    <row r="430" spans="1:20" ht="13">
      <c r="A430" s="2"/>
      <c r="B430" s="2"/>
      <c r="C430" s="2"/>
      <c r="D430" s="2"/>
      <c r="E430" s="2"/>
      <c r="F430" s="2"/>
      <c r="G430" s="2"/>
      <c r="H430" s="2"/>
      <c r="I430" s="2"/>
      <c r="J430" s="2"/>
      <c r="K430" s="2"/>
      <c r="L430" s="2"/>
      <c r="M430" s="2"/>
      <c r="N430" s="2"/>
      <c r="O430" s="2"/>
      <c r="P430" s="2"/>
      <c r="Q430" s="2"/>
      <c r="R430" s="2"/>
      <c r="S430" s="2"/>
      <c r="T430" s="2"/>
    </row>
    <row r="431" spans="1:20" ht="13">
      <c r="A431" s="2"/>
      <c r="B431" s="2"/>
      <c r="C431" s="2"/>
      <c r="D431" s="2"/>
      <c r="E431" s="2"/>
      <c r="F431" s="2"/>
      <c r="G431" s="2"/>
      <c r="H431" s="2"/>
      <c r="I431" s="2"/>
      <c r="J431" s="2"/>
      <c r="K431" s="2"/>
      <c r="L431" s="2"/>
      <c r="M431" s="2"/>
      <c r="N431" s="2"/>
      <c r="O431" s="2"/>
      <c r="P431" s="2"/>
      <c r="Q431" s="2"/>
      <c r="R431" s="2"/>
      <c r="S431" s="2"/>
      <c r="T431" s="2"/>
    </row>
    <row r="432" spans="1:20" ht="13">
      <c r="A432" s="2"/>
      <c r="B432" s="2"/>
      <c r="C432" s="2"/>
      <c r="D432" s="2"/>
      <c r="E432" s="2"/>
      <c r="F432" s="2"/>
      <c r="G432" s="2"/>
      <c r="H432" s="2"/>
      <c r="I432" s="2"/>
      <c r="J432" s="2"/>
      <c r="K432" s="2"/>
      <c r="L432" s="2"/>
      <c r="M432" s="2"/>
      <c r="N432" s="2"/>
      <c r="O432" s="2"/>
      <c r="P432" s="2"/>
      <c r="Q432" s="2"/>
      <c r="R432" s="2"/>
      <c r="S432" s="2"/>
      <c r="T432" s="2"/>
    </row>
    <row r="433" spans="1:20" ht="13">
      <c r="A433" s="2"/>
      <c r="B433" s="2"/>
      <c r="C433" s="2"/>
      <c r="D433" s="2"/>
      <c r="E433" s="2"/>
      <c r="F433" s="2"/>
      <c r="G433" s="2"/>
      <c r="H433" s="2"/>
      <c r="I433" s="2"/>
      <c r="J433" s="2"/>
      <c r="K433" s="2"/>
      <c r="L433" s="2"/>
      <c r="M433" s="2"/>
      <c r="N433" s="2"/>
      <c r="O433" s="2"/>
      <c r="P433" s="2"/>
      <c r="Q433" s="2"/>
      <c r="R433" s="2"/>
      <c r="S433" s="2"/>
      <c r="T433" s="2"/>
    </row>
    <row r="434" spans="1:20" ht="13">
      <c r="A434" s="2"/>
      <c r="B434" s="2"/>
      <c r="C434" s="2"/>
      <c r="D434" s="2"/>
      <c r="E434" s="2"/>
      <c r="F434" s="2"/>
      <c r="G434" s="2"/>
      <c r="H434" s="2"/>
      <c r="I434" s="2"/>
      <c r="J434" s="2"/>
      <c r="K434" s="2"/>
      <c r="L434" s="2"/>
      <c r="M434" s="2"/>
      <c r="N434" s="2"/>
      <c r="O434" s="2"/>
      <c r="P434" s="2"/>
      <c r="Q434" s="2"/>
      <c r="R434" s="2"/>
      <c r="S434" s="2"/>
      <c r="T434" s="2"/>
    </row>
    <row r="435" spans="1:20" ht="13">
      <c r="A435" s="2"/>
      <c r="B435" s="2"/>
      <c r="C435" s="2"/>
      <c r="D435" s="2"/>
      <c r="E435" s="2"/>
      <c r="F435" s="2"/>
      <c r="G435" s="2"/>
      <c r="H435" s="2"/>
      <c r="I435" s="2"/>
      <c r="J435" s="2"/>
      <c r="K435" s="2"/>
      <c r="L435" s="2"/>
      <c r="M435" s="2"/>
      <c r="N435" s="2"/>
      <c r="O435" s="2"/>
      <c r="P435" s="2"/>
      <c r="Q435" s="2"/>
      <c r="R435" s="2"/>
      <c r="S435" s="2"/>
      <c r="T435" s="2"/>
    </row>
    <row r="436" spans="1:20" ht="13">
      <c r="A436" s="2"/>
      <c r="B436" s="2"/>
      <c r="C436" s="2"/>
      <c r="D436" s="2"/>
      <c r="E436" s="2"/>
      <c r="F436" s="2"/>
      <c r="G436" s="2"/>
      <c r="H436" s="2"/>
      <c r="I436" s="2"/>
      <c r="J436" s="2"/>
      <c r="K436" s="2"/>
      <c r="L436" s="2"/>
      <c r="M436" s="2"/>
      <c r="N436" s="2"/>
      <c r="O436" s="2"/>
      <c r="P436" s="2"/>
      <c r="Q436" s="2"/>
      <c r="R436" s="2"/>
      <c r="S436" s="2"/>
      <c r="T436" s="2"/>
    </row>
    <row r="437" spans="1:20" ht="13">
      <c r="A437" s="2"/>
      <c r="B437" s="2"/>
      <c r="C437" s="2"/>
      <c r="D437" s="2"/>
      <c r="E437" s="2"/>
      <c r="F437" s="2"/>
      <c r="G437" s="2"/>
      <c r="H437" s="2"/>
      <c r="I437" s="2"/>
      <c r="J437" s="2"/>
      <c r="K437" s="2"/>
      <c r="L437" s="2"/>
      <c r="M437" s="2"/>
      <c r="N437" s="2"/>
      <c r="O437" s="2"/>
      <c r="P437" s="2"/>
      <c r="Q437" s="2"/>
      <c r="R437" s="2"/>
      <c r="S437" s="2"/>
      <c r="T437" s="2"/>
    </row>
    <row r="438" spans="1:20" ht="13">
      <c r="A438" s="2"/>
      <c r="B438" s="2"/>
      <c r="C438" s="2"/>
      <c r="D438" s="2"/>
      <c r="E438" s="2"/>
      <c r="F438" s="2"/>
      <c r="G438" s="2"/>
      <c r="H438" s="2"/>
      <c r="I438" s="2"/>
      <c r="J438" s="2"/>
      <c r="K438" s="2"/>
      <c r="L438" s="2"/>
      <c r="M438" s="2"/>
      <c r="N438" s="2"/>
      <c r="O438" s="2"/>
      <c r="P438" s="2"/>
      <c r="Q438" s="2"/>
      <c r="R438" s="2"/>
      <c r="S438" s="2"/>
      <c r="T438" s="2"/>
    </row>
    <row r="439" spans="1:20" ht="13">
      <c r="A439" s="2"/>
      <c r="B439" s="2"/>
      <c r="C439" s="2"/>
      <c r="D439" s="2"/>
      <c r="E439" s="2"/>
      <c r="F439" s="2"/>
      <c r="G439" s="2"/>
      <c r="H439" s="2"/>
      <c r="I439" s="2"/>
      <c r="J439" s="2"/>
      <c r="K439" s="2"/>
      <c r="L439" s="2"/>
      <c r="M439" s="2"/>
      <c r="N439" s="2"/>
      <c r="O439" s="2"/>
      <c r="P439" s="2"/>
      <c r="Q439" s="2"/>
      <c r="R439" s="2"/>
      <c r="S439" s="2"/>
      <c r="T439" s="2"/>
    </row>
    <row r="440" spans="1:20" ht="13">
      <c r="A440" s="2"/>
      <c r="B440" s="2"/>
      <c r="C440" s="2"/>
      <c r="D440" s="2"/>
      <c r="E440" s="2"/>
      <c r="F440" s="2"/>
      <c r="G440" s="2"/>
      <c r="H440" s="2"/>
      <c r="I440" s="2"/>
      <c r="J440" s="2"/>
      <c r="K440" s="2"/>
      <c r="L440" s="2"/>
      <c r="M440" s="2"/>
      <c r="N440" s="2"/>
      <c r="O440" s="2"/>
      <c r="P440" s="2"/>
      <c r="Q440" s="2"/>
      <c r="R440" s="2"/>
      <c r="S440" s="2"/>
      <c r="T440" s="2"/>
    </row>
    <row r="441" spans="1:20" ht="13">
      <c r="A441" s="2"/>
      <c r="B441" s="2"/>
      <c r="C441" s="2"/>
      <c r="D441" s="2"/>
      <c r="E441" s="2"/>
      <c r="F441" s="2"/>
      <c r="G441" s="2"/>
      <c r="H441" s="2"/>
      <c r="I441" s="2"/>
      <c r="J441" s="2"/>
      <c r="K441" s="2"/>
      <c r="L441" s="2"/>
      <c r="M441" s="2"/>
      <c r="N441" s="2"/>
      <c r="O441" s="2"/>
      <c r="P441" s="2"/>
      <c r="Q441" s="2"/>
      <c r="R441" s="2"/>
      <c r="S441" s="2"/>
      <c r="T441" s="2"/>
    </row>
    <row r="442" spans="1:20" ht="13">
      <c r="A442" s="2"/>
      <c r="B442" s="2"/>
      <c r="C442" s="2"/>
      <c r="D442" s="2"/>
      <c r="E442" s="2"/>
      <c r="F442" s="2"/>
      <c r="G442" s="2"/>
      <c r="H442" s="2"/>
      <c r="I442" s="2"/>
      <c r="J442" s="2"/>
      <c r="K442" s="2"/>
      <c r="L442" s="2"/>
      <c r="M442" s="2"/>
      <c r="N442" s="2"/>
      <c r="O442" s="2"/>
      <c r="P442" s="2"/>
      <c r="Q442" s="2"/>
      <c r="R442" s="2"/>
      <c r="S442" s="2"/>
      <c r="T442" s="2"/>
    </row>
    <row r="443" spans="1:20" ht="13">
      <c r="A443" s="2"/>
      <c r="B443" s="2"/>
      <c r="C443" s="2"/>
      <c r="D443" s="2"/>
      <c r="E443" s="2"/>
      <c r="F443" s="2"/>
      <c r="G443" s="2"/>
      <c r="H443" s="2"/>
      <c r="I443" s="2"/>
      <c r="J443" s="2"/>
      <c r="K443" s="2"/>
      <c r="L443" s="2"/>
      <c r="M443" s="2"/>
      <c r="N443" s="2"/>
      <c r="O443" s="2"/>
      <c r="P443" s="2"/>
      <c r="Q443" s="2"/>
      <c r="R443" s="2"/>
      <c r="S443" s="2"/>
      <c r="T443" s="2"/>
    </row>
    <row r="444" spans="1:20" ht="13">
      <c r="A444" s="2"/>
      <c r="B444" s="2"/>
      <c r="C444" s="2"/>
      <c r="D444" s="2"/>
      <c r="E444" s="2"/>
      <c r="F444" s="2"/>
      <c r="G444" s="2"/>
      <c r="H444" s="2"/>
      <c r="I444" s="2"/>
      <c r="J444" s="2"/>
      <c r="K444" s="2"/>
      <c r="L444" s="2"/>
      <c r="M444" s="2"/>
      <c r="N444" s="2"/>
      <c r="O444" s="2"/>
      <c r="P444" s="2"/>
      <c r="Q444" s="2"/>
      <c r="R444" s="2"/>
      <c r="S444" s="2"/>
      <c r="T444" s="2"/>
    </row>
    <row r="445" spans="1:20" ht="13">
      <c r="A445" s="2"/>
      <c r="B445" s="2"/>
      <c r="C445" s="2"/>
      <c r="D445" s="2"/>
      <c r="E445" s="2"/>
      <c r="F445" s="2"/>
      <c r="G445" s="2"/>
      <c r="H445" s="2"/>
      <c r="I445" s="2"/>
      <c r="J445" s="2"/>
      <c r="K445" s="2"/>
      <c r="L445" s="2"/>
      <c r="M445" s="2"/>
      <c r="N445" s="2"/>
      <c r="O445" s="2"/>
      <c r="P445" s="2"/>
      <c r="Q445" s="2"/>
      <c r="R445" s="2"/>
      <c r="S445" s="2"/>
      <c r="T445" s="2"/>
    </row>
    <row r="446" spans="1:20" ht="13">
      <c r="A446" s="2"/>
      <c r="B446" s="2"/>
      <c r="C446" s="2"/>
      <c r="D446" s="2"/>
      <c r="E446" s="2"/>
      <c r="F446" s="2"/>
      <c r="G446" s="2"/>
      <c r="H446" s="2"/>
      <c r="I446" s="2"/>
      <c r="J446" s="2"/>
      <c r="K446" s="2"/>
      <c r="L446" s="2"/>
      <c r="M446" s="2"/>
      <c r="N446" s="2"/>
      <c r="O446" s="2"/>
      <c r="P446" s="2"/>
      <c r="Q446" s="2"/>
      <c r="R446" s="2"/>
      <c r="S446" s="2"/>
      <c r="T446" s="2"/>
    </row>
    <row r="447" spans="1:20" ht="13">
      <c r="A447" s="2"/>
      <c r="B447" s="2"/>
      <c r="C447" s="2"/>
      <c r="D447" s="2"/>
      <c r="E447" s="2"/>
      <c r="F447" s="2"/>
      <c r="G447" s="2"/>
      <c r="H447" s="2"/>
      <c r="I447" s="2"/>
      <c r="J447" s="2"/>
      <c r="K447" s="2"/>
      <c r="L447" s="2"/>
      <c r="M447" s="2"/>
      <c r="N447" s="2"/>
      <c r="O447" s="2"/>
      <c r="P447" s="2"/>
      <c r="Q447" s="2"/>
      <c r="R447" s="2"/>
      <c r="S447" s="2"/>
      <c r="T447" s="2"/>
    </row>
    <row r="448" spans="1:20" ht="13">
      <c r="A448" s="2"/>
      <c r="B448" s="2"/>
      <c r="C448" s="2"/>
      <c r="D448" s="2"/>
      <c r="E448" s="2"/>
      <c r="F448" s="2"/>
      <c r="G448" s="2"/>
      <c r="H448" s="2"/>
      <c r="I448" s="2"/>
      <c r="J448" s="2"/>
      <c r="K448" s="2"/>
      <c r="L448" s="2"/>
      <c r="M448" s="2"/>
      <c r="N448" s="2"/>
      <c r="O448" s="2"/>
      <c r="P448" s="2"/>
      <c r="Q448" s="2"/>
      <c r="R448" s="2"/>
      <c r="S448" s="2"/>
      <c r="T448" s="2"/>
    </row>
    <row r="449" spans="1:20" ht="13">
      <c r="A449" s="2"/>
      <c r="B449" s="2"/>
      <c r="C449" s="2"/>
      <c r="D449" s="2"/>
      <c r="E449" s="2"/>
      <c r="F449" s="2"/>
      <c r="G449" s="2"/>
      <c r="H449" s="2"/>
      <c r="I449" s="2"/>
      <c r="J449" s="2"/>
      <c r="K449" s="2"/>
      <c r="L449" s="2"/>
      <c r="M449" s="2"/>
      <c r="N449" s="2"/>
      <c r="O449" s="2"/>
      <c r="P449" s="2"/>
      <c r="Q449" s="2"/>
      <c r="R449" s="2"/>
      <c r="S449" s="2"/>
      <c r="T449" s="2"/>
    </row>
    <row r="450" spans="1:20" ht="13">
      <c r="A450" s="2"/>
      <c r="B450" s="2"/>
      <c r="C450" s="2"/>
      <c r="D450" s="2"/>
      <c r="E450" s="2"/>
      <c r="F450" s="2"/>
      <c r="G450" s="2"/>
      <c r="H450" s="2"/>
      <c r="I450" s="2"/>
      <c r="J450" s="2"/>
      <c r="K450" s="2"/>
      <c r="L450" s="2"/>
      <c r="M450" s="2"/>
      <c r="N450" s="2"/>
      <c r="O450" s="2"/>
      <c r="P450" s="2"/>
      <c r="Q450" s="2"/>
      <c r="R450" s="2"/>
      <c r="S450" s="2"/>
      <c r="T450" s="2"/>
    </row>
    <row r="451" spans="1:20" ht="13">
      <c r="A451" s="2"/>
      <c r="B451" s="2"/>
      <c r="C451" s="2"/>
      <c r="D451" s="2"/>
      <c r="E451" s="2"/>
      <c r="F451" s="2"/>
      <c r="G451" s="2"/>
      <c r="H451" s="2"/>
      <c r="I451" s="2"/>
      <c r="J451" s="2"/>
      <c r="K451" s="2"/>
      <c r="L451" s="2"/>
      <c r="M451" s="2"/>
      <c r="N451" s="2"/>
      <c r="O451" s="2"/>
      <c r="P451" s="2"/>
      <c r="Q451" s="2"/>
      <c r="R451" s="2"/>
      <c r="S451" s="2"/>
      <c r="T451" s="2"/>
    </row>
    <row r="452" spans="1:20" ht="13">
      <c r="A452" s="2"/>
      <c r="B452" s="2"/>
      <c r="C452" s="2"/>
      <c r="D452" s="2"/>
      <c r="E452" s="2"/>
      <c r="F452" s="2"/>
      <c r="G452" s="2"/>
      <c r="H452" s="2"/>
      <c r="I452" s="2"/>
      <c r="J452" s="2"/>
      <c r="K452" s="2"/>
      <c r="L452" s="2"/>
      <c r="M452" s="2"/>
      <c r="N452" s="2"/>
      <c r="O452" s="2"/>
      <c r="P452" s="2"/>
      <c r="Q452" s="2"/>
      <c r="R452" s="2"/>
      <c r="S452" s="2"/>
      <c r="T452" s="2"/>
    </row>
    <row r="453" spans="1:20" ht="13">
      <c r="A453" s="2"/>
      <c r="B453" s="2"/>
      <c r="C453" s="2"/>
      <c r="D453" s="2"/>
      <c r="E453" s="2"/>
      <c r="F453" s="2"/>
      <c r="G453" s="2"/>
      <c r="H453" s="2"/>
      <c r="I453" s="2"/>
      <c r="J453" s="2"/>
      <c r="K453" s="2"/>
      <c r="L453" s="2"/>
      <c r="M453" s="2"/>
      <c r="N453" s="2"/>
      <c r="O453" s="2"/>
      <c r="P453" s="2"/>
      <c r="Q453" s="2"/>
      <c r="R453" s="2"/>
      <c r="S453" s="2"/>
      <c r="T453" s="2"/>
    </row>
    <row r="454" spans="1:20" ht="13">
      <c r="A454" s="2"/>
      <c r="B454" s="2"/>
      <c r="C454" s="2"/>
      <c r="D454" s="2"/>
      <c r="E454" s="2"/>
      <c r="F454" s="2"/>
      <c r="G454" s="2"/>
      <c r="H454" s="2"/>
      <c r="I454" s="2"/>
      <c r="J454" s="2"/>
      <c r="K454" s="2"/>
      <c r="L454" s="2"/>
      <c r="M454" s="2"/>
      <c r="N454" s="2"/>
      <c r="O454" s="2"/>
      <c r="P454" s="2"/>
      <c r="Q454" s="2"/>
      <c r="R454" s="2"/>
      <c r="S454" s="2"/>
      <c r="T454" s="2"/>
    </row>
    <row r="455" spans="1:20" ht="13">
      <c r="A455" s="2"/>
      <c r="B455" s="2"/>
      <c r="C455" s="2"/>
      <c r="D455" s="2"/>
      <c r="E455" s="2"/>
      <c r="F455" s="2"/>
      <c r="G455" s="2"/>
      <c r="H455" s="2"/>
      <c r="I455" s="2"/>
      <c r="J455" s="2"/>
      <c r="K455" s="2"/>
      <c r="L455" s="2"/>
      <c r="M455" s="2"/>
      <c r="N455" s="2"/>
      <c r="O455" s="2"/>
      <c r="P455" s="2"/>
      <c r="Q455" s="2"/>
      <c r="R455" s="2"/>
      <c r="S455" s="2"/>
      <c r="T455" s="2"/>
    </row>
    <row r="456" spans="1:20" ht="13">
      <c r="A456" s="2"/>
      <c r="B456" s="2"/>
      <c r="C456" s="2"/>
      <c r="D456" s="2"/>
      <c r="E456" s="2"/>
      <c r="F456" s="2"/>
      <c r="G456" s="2"/>
      <c r="H456" s="2"/>
      <c r="I456" s="2"/>
      <c r="J456" s="2"/>
      <c r="K456" s="2"/>
      <c r="L456" s="2"/>
      <c r="M456" s="2"/>
      <c r="N456" s="2"/>
      <c r="O456" s="2"/>
      <c r="P456" s="2"/>
      <c r="Q456" s="2"/>
      <c r="R456" s="2"/>
      <c r="S456" s="2"/>
      <c r="T456" s="2"/>
    </row>
    <row r="457" spans="1:20" ht="13">
      <c r="A457" s="2"/>
      <c r="B457" s="2"/>
      <c r="C457" s="2"/>
      <c r="D457" s="2"/>
      <c r="E457" s="2"/>
      <c r="F457" s="2"/>
      <c r="G457" s="2"/>
      <c r="H457" s="2"/>
      <c r="I457" s="2"/>
      <c r="J457" s="2"/>
      <c r="K457" s="2"/>
      <c r="L457" s="2"/>
      <c r="M457" s="2"/>
      <c r="N457" s="2"/>
      <c r="O457" s="2"/>
      <c r="P457" s="2"/>
      <c r="Q457" s="2"/>
      <c r="R457" s="2"/>
      <c r="S457" s="2"/>
      <c r="T457" s="2"/>
    </row>
    <row r="458" spans="1:20" ht="13">
      <c r="A458" s="2"/>
      <c r="B458" s="2"/>
      <c r="C458" s="2"/>
      <c r="D458" s="2"/>
      <c r="E458" s="2"/>
      <c r="F458" s="2"/>
      <c r="G458" s="2"/>
      <c r="H458" s="2"/>
      <c r="I458" s="2"/>
      <c r="J458" s="2"/>
      <c r="K458" s="2"/>
      <c r="L458" s="2"/>
      <c r="M458" s="2"/>
      <c r="N458" s="2"/>
      <c r="O458" s="2"/>
      <c r="P458" s="2"/>
      <c r="Q458" s="2"/>
      <c r="R458" s="2"/>
      <c r="S458" s="2"/>
      <c r="T458" s="2"/>
    </row>
    <row r="459" spans="1:20" ht="13">
      <c r="A459" s="2"/>
      <c r="B459" s="2"/>
      <c r="C459" s="2"/>
      <c r="D459" s="2"/>
      <c r="E459" s="2"/>
      <c r="F459" s="2"/>
      <c r="G459" s="2"/>
      <c r="H459" s="2"/>
      <c r="I459" s="2"/>
      <c r="J459" s="2"/>
      <c r="K459" s="2"/>
      <c r="L459" s="2"/>
      <c r="M459" s="2"/>
      <c r="N459" s="2"/>
      <c r="O459" s="2"/>
      <c r="P459" s="2"/>
      <c r="Q459" s="2"/>
      <c r="R459" s="2"/>
      <c r="S459" s="2"/>
      <c r="T459" s="2"/>
    </row>
    <row r="460" spans="1:20" ht="13">
      <c r="A460" s="2"/>
      <c r="B460" s="2"/>
      <c r="C460" s="2"/>
      <c r="D460" s="2"/>
      <c r="E460" s="2"/>
      <c r="F460" s="2"/>
      <c r="G460" s="2"/>
      <c r="H460" s="2"/>
      <c r="I460" s="2"/>
      <c r="J460" s="2"/>
      <c r="K460" s="2"/>
      <c r="L460" s="2"/>
      <c r="M460" s="2"/>
      <c r="N460" s="2"/>
      <c r="O460" s="2"/>
      <c r="P460" s="2"/>
      <c r="Q460" s="2"/>
      <c r="R460" s="2"/>
      <c r="S460" s="2"/>
      <c r="T460" s="2"/>
    </row>
    <row r="461" spans="1:20" ht="13">
      <c r="A461" s="2"/>
      <c r="B461" s="2"/>
      <c r="C461" s="2"/>
      <c r="D461" s="2"/>
      <c r="E461" s="2"/>
      <c r="F461" s="2"/>
      <c r="G461" s="2"/>
      <c r="H461" s="2"/>
      <c r="I461" s="2"/>
      <c r="J461" s="2"/>
      <c r="K461" s="2"/>
      <c r="L461" s="2"/>
      <c r="M461" s="2"/>
      <c r="N461" s="2"/>
      <c r="O461" s="2"/>
      <c r="P461" s="2"/>
      <c r="Q461" s="2"/>
      <c r="R461" s="2"/>
      <c r="S461" s="2"/>
      <c r="T461" s="2"/>
    </row>
    <row r="462" spans="1:20" ht="13">
      <c r="A462" s="2"/>
      <c r="B462" s="2"/>
      <c r="C462" s="2"/>
      <c r="D462" s="2"/>
      <c r="E462" s="2"/>
      <c r="F462" s="2"/>
      <c r="G462" s="2"/>
      <c r="H462" s="2"/>
      <c r="I462" s="2"/>
      <c r="J462" s="2"/>
      <c r="K462" s="2"/>
      <c r="L462" s="2"/>
      <c r="M462" s="2"/>
      <c r="N462" s="2"/>
      <c r="O462" s="2"/>
      <c r="P462" s="2"/>
      <c r="Q462" s="2"/>
      <c r="R462" s="2"/>
      <c r="S462" s="2"/>
      <c r="T462" s="2"/>
    </row>
    <row r="463" spans="1:20" ht="13">
      <c r="A463" s="2"/>
      <c r="B463" s="2"/>
      <c r="C463" s="2"/>
      <c r="D463" s="2"/>
      <c r="E463" s="2"/>
      <c r="F463" s="2"/>
      <c r="G463" s="2"/>
      <c r="H463" s="2"/>
      <c r="I463" s="2"/>
      <c r="J463" s="2"/>
      <c r="K463" s="2"/>
      <c r="L463" s="2"/>
      <c r="M463" s="2"/>
      <c r="N463" s="2"/>
      <c r="O463" s="2"/>
      <c r="P463" s="2"/>
      <c r="Q463" s="2"/>
      <c r="R463" s="2"/>
      <c r="S463" s="2"/>
      <c r="T463" s="2"/>
    </row>
    <row r="464" spans="1:20" ht="13">
      <c r="A464" s="2"/>
      <c r="B464" s="2"/>
      <c r="C464" s="2"/>
      <c r="D464" s="2"/>
      <c r="E464" s="2"/>
      <c r="F464" s="2"/>
      <c r="G464" s="2"/>
      <c r="H464" s="2"/>
      <c r="I464" s="2"/>
      <c r="J464" s="2"/>
      <c r="K464" s="2"/>
      <c r="L464" s="2"/>
      <c r="M464" s="2"/>
      <c r="N464" s="2"/>
      <c r="O464" s="2"/>
      <c r="P464" s="2"/>
      <c r="Q464" s="2"/>
      <c r="R464" s="2"/>
      <c r="S464" s="2"/>
      <c r="T464" s="2"/>
    </row>
    <row r="465" spans="1:20" ht="13">
      <c r="A465" s="2"/>
      <c r="B465" s="2"/>
      <c r="C465" s="2"/>
      <c r="D465" s="2"/>
      <c r="E465" s="2"/>
      <c r="F465" s="2"/>
      <c r="G465" s="2"/>
      <c r="H465" s="2"/>
      <c r="I465" s="2"/>
      <c r="J465" s="2"/>
      <c r="K465" s="2"/>
      <c r="L465" s="2"/>
      <c r="M465" s="2"/>
      <c r="N465" s="2"/>
      <c r="O465" s="2"/>
      <c r="P465" s="2"/>
      <c r="Q465" s="2"/>
      <c r="R465" s="2"/>
      <c r="S465" s="2"/>
      <c r="T465" s="2"/>
    </row>
    <row r="466" spans="1:20" ht="13">
      <c r="A466" s="2"/>
      <c r="B466" s="2"/>
      <c r="C466" s="2"/>
      <c r="D466" s="2"/>
      <c r="E466" s="2"/>
      <c r="F466" s="2"/>
      <c r="G466" s="2"/>
      <c r="H466" s="2"/>
      <c r="I466" s="2"/>
      <c r="J466" s="2"/>
      <c r="K466" s="2"/>
      <c r="L466" s="2"/>
      <c r="M466" s="2"/>
      <c r="N466" s="2"/>
      <c r="O466" s="2"/>
      <c r="P466" s="2"/>
      <c r="Q466" s="2"/>
      <c r="R466" s="2"/>
      <c r="S466" s="2"/>
      <c r="T466" s="2"/>
    </row>
    <row r="467" spans="1:20" ht="13">
      <c r="A467" s="2"/>
      <c r="B467" s="2"/>
      <c r="C467" s="2"/>
      <c r="D467" s="2"/>
      <c r="E467" s="2"/>
      <c r="F467" s="2"/>
      <c r="G467" s="2"/>
      <c r="H467" s="2"/>
      <c r="I467" s="2"/>
      <c r="J467" s="2"/>
      <c r="K467" s="2"/>
      <c r="L467" s="2"/>
      <c r="M467" s="2"/>
      <c r="N467" s="2"/>
      <c r="O467" s="2"/>
      <c r="P467" s="2"/>
      <c r="Q467" s="2"/>
      <c r="R467" s="2"/>
      <c r="S467" s="2"/>
      <c r="T467" s="2"/>
    </row>
    <row r="468" spans="1:20" ht="13">
      <c r="A468" s="2"/>
      <c r="B468" s="2"/>
      <c r="C468" s="2"/>
      <c r="D468" s="2"/>
      <c r="E468" s="2"/>
      <c r="F468" s="2"/>
      <c r="G468" s="2"/>
      <c r="H468" s="2"/>
      <c r="I468" s="2"/>
      <c r="J468" s="2"/>
      <c r="K468" s="2"/>
      <c r="L468" s="2"/>
      <c r="M468" s="2"/>
      <c r="N468" s="2"/>
      <c r="O468" s="2"/>
      <c r="P468" s="2"/>
      <c r="Q468" s="2"/>
      <c r="R468" s="2"/>
      <c r="S468" s="2"/>
      <c r="T468" s="2"/>
    </row>
    <row r="469" spans="1:20" ht="13">
      <c r="A469" s="2"/>
      <c r="B469" s="2"/>
      <c r="C469" s="2"/>
      <c r="D469" s="2"/>
      <c r="E469" s="2"/>
      <c r="F469" s="2"/>
      <c r="G469" s="2"/>
      <c r="H469" s="2"/>
      <c r="I469" s="2"/>
      <c r="J469" s="2"/>
      <c r="K469" s="2"/>
      <c r="L469" s="2"/>
      <c r="M469" s="2"/>
      <c r="N469" s="2"/>
      <c r="O469" s="2"/>
      <c r="P469" s="2"/>
      <c r="Q469" s="2"/>
      <c r="R469" s="2"/>
      <c r="S469" s="2"/>
      <c r="T469" s="2"/>
    </row>
    <row r="470" spans="1:20" ht="13">
      <c r="A470" s="2"/>
      <c r="B470" s="2"/>
      <c r="C470" s="2"/>
      <c r="D470" s="2"/>
      <c r="E470" s="2"/>
      <c r="F470" s="2"/>
      <c r="G470" s="2"/>
      <c r="H470" s="2"/>
      <c r="I470" s="2"/>
      <c r="J470" s="2"/>
      <c r="K470" s="2"/>
      <c r="L470" s="2"/>
      <c r="M470" s="2"/>
      <c r="N470" s="2"/>
      <c r="O470" s="2"/>
      <c r="P470" s="2"/>
      <c r="Q470" s="2"/>
      <c r="R470" s="2"/>
      <c r="S470" s="2"/>
      <c r="T470" s="2"/>
    </row>
    <row r="471" spans="1:20" ht="13">
      <c r="A471" s="2"/>
      <c r="B471" s="2"/>
      <c r="C471" s="2"/>
      <c r="D471" s="2"/>
      <c r="E471" s="2"/>
      <c r="F471" s="2"/>
      <c r="G471" s="2"/>
      <c r="H471" s="2"/>
      <c r="I471" s="2"/>
      <c r="J471" s="2"/>
      <c r="K471" s="2"/>
      <c r="L471" s="2"/>
      <c r="M471" s="2"/>
      <c r="N471" s="2"/>
      <c r="O471" s="2"/>
      <c r="P471" s="2"/>
      <c r="Q471" s="2"/>
      <c r="R471" s="2"/>
      <c r="S471" s="2"/>
      <c r="T471" s="2"/>
    </row>
    <row r="472" spans="1:20" ht="13">
      <c r="A472" s="2"/>
      <c r="B472" s="2"/>
      <c r="C472" s="2"/>
      <c r="D472" s="2"/>
      <c r="E472" s="2"/>
      <c r="F472" s="2"/>
      <c r="G472" s="2"/>
      <c r="H472" s="2"/>
      <c r="I472" s="2"/>
      <c r="J472" s="2"/>
      <c r="K472" s="2"/>
      <c r="L472" s="2"/>
      <c r="M472" s="2"/>
      <c r="N472" s="2"/>
      <c r="O472" s="2"/>
      <c r="P472" s="2"/>
      <c r="Q472" s="2"/>
      <c r="R472" s="2"/>
      <c r="S472" s="2"/>
      <c r="T472" s="2"/>
    </row>
    <row r="473" spans="1:20" ht="13">
      <c r="A473" s="2"/>
      <c r="B473" s="2"/>
      <c r="C473" s="2"/>
      <c r="D473" s="2"/>
      <c r="E473" s="2"/>
      <c r="F473" s="2"/>
      <c r="G473" s="2"/>
      <c r="H473" s="2"/>
      <c r="I473" s="2"/>
      <c r="J473" s="2"/>
      <c r="K473" s="2"/>
      <c r="L473" s="2"/>
      <c r="M473" s="2"/>
      <c r="N473" s="2"/>
      <c r="O473" s="2"/>
      <c r="P473" s="2"/>
      <c r="Q473" s="2"/>
      <c r="R473" s="2"/>
      <c r="S473" s="2"/>
      <c r="T473" s="2"/>
    </row>
    <row r="474" spans="1:20" ht="13">
      <c r="A474" s="2"/>
      <c r="B474" s="2"/>
      <c r="C474" s="2"/>
      <c r="D474" s="2"/>
      <c r="E474" s="2"/>
      <c r="F474" s="2"/>
      <c r="G474" s="2"/>
      <c r="H474" s="2"/>
      <c r="I474" s="2"/>
      <c r="J474" s="2"/>
      <c r="K474" s="2"/>
      <c r="L474" s="2"/>
      <c r="M474" s="2"/>
      <c r="N474" s="2"/>
      <c r="O474" s="2"/>
      <c r="P474" s="2"/>
      <c r="Q474" s="2"/>
      <c r="R474" s="2"/>
      <c r="S474" s="2"/>
      <c r="T474" s="2"/>
    </row>
    <row r="475" spans="1:20" ht="13">
      <c r="A475" s="2"/>
      <c r="B475" s="2"/>
      <c r="C475" s="2"/>
      <c r="D475" s="2"/>
      <c r="E475" s="2"/>
      <c r="F475" s="2"/>
      <c r="G475" s="2"/>
      <c r="H475" s="2"/>
      <c r="I475" s="2"/>
      <c r="J475" s="2"/>
      <c r="K475" s="2"/>
      <c r="L475" s="2"/>
      <c r="M475" s="2"/>
      <c r="N475" s="2"/>
      <c r="O475" s="2"/>
      <c r="P475" s="2"/>
      <c r="Q475" s="2"/>
      <c r="R475" s="2"/>
      <c r="S475" s="2"/>
      <c r="T475" s="2"/>
    </row>
    <row r="476" spans="1:20" ht="13">
      <c r="A476" s="2"/>
      <c r="B476" s="2"/>
      <c r="C476" s="2"/>
      <c r="D476" s="2"/>
      <c r="E476" s="2"/>
      <c r="F476" s="2"/>
      <c r="G476" s="2"/>
      <c r="H476" s="2"/>
      <c r="I476" s="2"/>
      <c r="J476" s="2"/>
      <c r="K476" s="2"/>
      <c r="L476" s="2"/>
      <c r="M476" s="2"/>
      <c r="N476" s="2"/>
      <c r="O476" s="2"/>
      <c r="P476" s="2"/>
      <c r="Q476" s="2"/>
      <c r="R476" s="2"/>
      <c r="S476" s="2"/>
      <c r="T476" s="2"/>
    </row>
    <row r="477" spans="1:20" ht="13">
      <c r="A477" s="2"/>
      <c r="B477" s="2"/>
      <c r="C477" s="2"/>
      <c r="D477" s="2"/>
      <c r="E477" s="2"/>
      <c r="F477" s="2"/>
      <c r="G477" s="2"/>
      <c r="H477" s="2"/>
      <c r="I477" s="2"/>
      <c r="J477" s="2"/>
      <c r="K477" s="2"/>
      <c r="L477" s="2"/>
      <c r="M477" s="2"/>
      <c r="N477" s="2"/>
      <c r="O477" s="2"/>
      <c r="P477" s="2"/>
      <c r="Q477" s="2"/>
      <c r="R477" s="2"/>
      <c r="S477" s="2"/>
      <c r="T477" s="2"/>
    </row>
    <row r="478" spans="1:20" ht="13">
      <c r="A478" s="2"/>
      <c r="B478" s="2"/>
      <c r="C478" s="2"/>
      <c r="D478" s="2"/>
      <c r="E478" s="2"/>
      <c r="F478" s="2"/>
      <c r="G478" s="2"/>
      <c r="H478" s="2"/>
      <c r="I478" s="2"/>
      <c r="J478" s="2"/>
      <c r="K478" s="2"/>
      <c r="L478" s="2"/>
      <c r="M478" s="2"/>
      <c r="N478" s="2"/>
      <c r="O478" s="2"/>
      <c r="P478" s="2"/>
      <c r="Q478" s="2"/>
      <c r="R478" s="2"/>
      <c r="S478" s="2"/>
      <c r="T478" s="2"/>
    </row>
    <row r="479" spans="1:20" ht="13">
      <c r="A479" s="2"/>
      <c r="B479" s="2"/>
      <c r="C479" s="2"/>
      <c r="D479" s="2"/>
      <c r="E479" s="2"/>
      <c r="F479" s="2"/>
      <c r="G479" s="2"/>
      <c r="H479" s="2"/>
      <c r="I479" s="2"/>
      <c r="J479" s="2"/>
      <c r="K479" s="2"/>
      <c r="L479" s="2"/>
      <c r="M479" s="2"/>
      <c r="N479" s="2"/>
      <c r="O479" s="2"/>
      <c r="P479" s="2"/>
      <c r="Q479" s="2"/>
      <c r="R479" s="2"/>
      <c r="S479" s="2"/>
      <c r="T479" s="2"/>
    </row>
    <row r="480" spans="1:20" ht="13">
      <c r="A480" s="2"/>
      <c r="B480" s="2"/>
      <c r="C480" s="2"/>
      <c r="D480" s="2"/>
      <c r="E480" s="2"/>
      <c r="F480" s="2"/>
      <c r="G480" s="2"/>
      <c r="H480" s="2"/>
      <c r="I480" s="2"/>
      <c r="J480" s="2"/>
      <c r="K480" s="2"/>
      <c r="L480" s="2"/>
      <c r="M480" s="2"/>
      <c r="N480" s="2"/>
      <c r="O480" s="2"/>
      <c r="P480" s="2"/>
      <c r="Q480" s="2"/>
      <c r="R480" s="2"/>
      <c r="S480" s="2"/>
      <c r="T480" s="2"/>
    </row>
    <row r="481" spans="1:20" ht="13">
      <c r="A481" s="2"/>
      <c r="B481" s="2"/>
      <c r="C481" s="2"/>
      <c r="D481" s="2"/>
      <c r="E481" s="2"/>
      <c r="F481" s="2"/>
      <c r="G481" s="2"/>
      <c r="H481" s="2"/>
      <c r="I481" s="2"/>
      <c r="J481" s="2"/>
      <c r="K481" s="2"/>
      <c r="L481" s="2"/>
      <c r="M481" s="2"/>
      <c r="N481" s="2"/>
      <c r="O481" s="2"/>
      <c r="P481" s="2"/>
      <c r="Q481" s="2"/>
      <c r="R481" s="2"/>
      <c r="S481" s="2"/>
      <c r="T481" s="2"/>
    </row>
    <row r="482" spans="1:20" ht="13">
      <c r="A482" s="2"/>
      <c r="B482" s="2"/>
      <c r="C482" s="2"/>
      <c r="D482" s="2"/>
      <c r="E482" s="2"/>
      <c r="F482" s="2"/>
      <c r="G482" s="2"/>
      <c r="H482" s="2"/>
      <c r="I482" s="2"/>
      <c r="J482" s="2"/>
      <c r="K482" s="2"/>
      <c r="L482" s="2"/>
      <c r="M482" s="2"/>
      <c r="N482" s="2"/>
      <c r="O482" s="2"/>
      <c r="P482" s="2"/>
      <c r="Q482" s="2"/>
      <c r="R482" s="2"/>
      <c r="S482" s="2"/>
      <c r="T482" s="2"/>
    </row>
    <row r="483" spans="1:20" ht="13">
      <c r="A483" s="2"/>
      <c r="B483" s="2"/>
      <c r="C483" s="2"/>
      <c r="D483" s="2"/>
      <c r="E483" s="2"/>
      <c r="F483" s="2"/>
      <c r="G483" s="2"/>
      <c r="H483" s="2"/>
      <c r="I483" s="2"/>
      <c r="J483" s="2"/>
      <c r="K483" s="2"/>
      <c r="L483" s="2"/>
      <c r="M483" s="2"/>
      <c r="N483" s="2"/>
      <c r="O483" s="2"/>
      <c r="P483" s="2"/>
      <c r="Q483" s="2"/>
      <c r="R483" s="2"/>
      <c r="S483" s="2"/>
      <c r="T483" s="2"/>
    </row>
    <row r="484" spans="1:20" ht="13">
      <c r="A484" s="2"/>
      <c r="B484" s="2"/>
      <c r="C484" s="2"/>
      <c r="D484" s="2"/>
      <c r="E484" s="2"/>
      <c r="F484" s="2"/>
      <c r="G484" s="2"/>
      <c r="H484" s="2"/>
      <c r="I484" s="2"/>
      <c r="J484" s="2"/>
      <c r="K484" s="2"/>
      <c r="L484" s="2"/>
      <c r="M484" s="2"/>
      <c r="N484" s="2"/>
      <c r="O484" s="2"/>
      <c r="P484" s="2"/>
      <c r="Q484" s="2"/>
      <c r="R484" s="2"/>
      <c r="S484" s="2"/>
      <c r="T484" s="2"/>
    </row>
    <row r="485" spans="1:20" ht="13">
      <c r="A485" s="2"/>
      <c r="B485" s="2"/>
      <c r="C485" s="2"/>
      <c r="D485" s="2"/>
      <c r="E485" s="2"/>
      <c r="F485" s="2"/>
      <c r="G485" s="2"/>
      <c r="H485" s="2"/>
      <c r="I485" s="2"/>
      <c r="J485" s="2"/>
      <c r="K485" s="2"/>
      <c r="L485" s="2"/>
      <c r="M485" s="2"/>
      <c r="N485" s="2"/>
      <c r="O485" s="2"/>
      <c r="P485" s="2"/>
      <c r="Q485" s="2"/>
      <c r="R485" s="2"/>
      <c r="S485" s="2"/>
      <c r="T485" s="2"/>
    </row>
    <row r="486" spans="1:20" ht="13">
      <c r="A486" s="2"/>
      <c r="B486" s="2"/>
      <c r="C486" s="2"/>
      <c r="D486" s="2"/>
      <c r="E486" s="2"/>
      <c r="F486" s="2"/>
      <c r="G486" s="2"/>
      <c r="H486" s="2"/>
      <c r="I486" s="2"/>
      <c r="J486" s="2"/>
      <c r="K486" s="2"/>
      <c r="L486" s="2"/>
      <c r="M486" s="2"/>
      <c r="N486" s="2"/>
      <c r="O486" s="2"/>
      <c r="P486" s="2"/>
      <c r="Q486" s="2"/>
      <c r="R486" s="2"/>
      <c r="S486" s="2"/>
      <c r="T486" s="2"/>
    </row>
    <row r="487" spans="1:20" ht="13">
      <c r="A487" s="2"/>
      <c r="B487" s="2"/>
      <c r="C487" s="2"/>
      <c r="D487" s="2"/>
      <c r="E487" s="2"/>
      <c r="F487" s="2"/>
      <c r="G487" s="2"/>
      <c r="H487" s="2"/>
      <c r="I487" s="2"/>
      <c r="J487" s="2"/>
      <c r="K487" s="2"/>
      <c r="L487" s="2"/>
      <c r="M487" s="2"/>
      <c r="N487" s="2"/>
      <c r="O487" s="2"/>
      <c r="P487" s="2"/>
      <c r="Q487" s="2"/>
      <c r="R487" s="2"/>
      <c r="S487" s="2"/>
      <c r="T487" s="2"/>
    </row>
    <row r="488" spans="1:20" ht="13">
      <c r="A488" s="2"/>
      <c r="B488" s="2"/>
      <c r="C488" s="2"/>
      <c r="D488" s="2"/>
      <c r="E488" s="2"/>
      <c r="F488" s="2"/>
      <c r="G488" s="2"/>
      <c r="H488" s="2"/>
      <c r="I488" s="2"/>
      <c r="J488" s="2"/>
      <c r="K488" s="2"/>
      <c r="L488" s="2"/>
      <c r="M488" s="2"/>
      <c r="N488" s="2"/>
      <c r="O488" s="2"/>
      <c r="P488" s="2"/>
      <c r="Q488" s="2"/>
      <c r="R488" s="2"/>
      <c r="S488" s="2"/>
      <c r="T488" s="2"/>
    </row>
    <row r="489" spans="1:20" ht="13">
      <c r="A489" s="2"/>
      <c r="B489" s="2"/>
      <c r="C489" s="2"/>
      <c r="D489" s="2"/>
      <c r="E489" s="2"/>
      <c r="F489" s="2"/>
      <c r="G489" s="2"/>
      <c r="H489" s="2"/>
      <c r="I489" s="2"/>
      <c r="J489" s="2"/>
      <c r="K489" s="2"/>
      <c r="L489" s="2"/>
      <c r="M489" s="2"/>
      <c r="N489" s="2"/>
      <c r="O489" s="2"/>
      <c r="P489" s="2"/>
      <c r="Q489" s="2"/>
      <c r="R489" s="2"/>
      <c r="S489" s="2"/>
      <c r="T489" s="2"/>
    </row>
    <row r="490" spans="1:20" ht="13">
      <c r="A490" s="2"/>
      <c r="B490" s="2"/>
      <c r="C490" s="2"/>
      <c r="D490" s="2"/>
      <c r="E490" s="2"/>
      <c r="F490" s="2"/>
      <c r="G490" s="2"/>
      <c r="H490" s="2"/>
      <c r="I490" s="2"/>
      <c r="J490" s="2"/>
      <c r="K490" s="2"/>
      <c r="L490" s="2"/>
      <c r="M490" s="2"/>
      <c r="N490" s="2"/>
      <c r="O490" s="2"/>
      <c r="P490" s="2"/>
      <c r="Q490" s="2"/>
      <c r="R490" s="2"/>
      <c r="S490" s="2"/>
      <c r="T490" s="2"/>
    </row>
    <row r="491" spans="1:20" ht="13">
      <c r="A491" s="2"/>
      <c r="B491" s="2"/>
      <c r="C491" s="2"/>
      <c r="D491" s="2"/>
      <c r="E491" s="2"/>
      <c r="F491" s="2"/>
      <c r="G491" s="2"/>
      <c r="H491" s="2"/>
      <c r="I491" s="2"/>
      <c r="J491" s="2"/>
      <c r="K491" s="2"/>
      <c r="L491" s="2"/>
      <c r="M491" s="2"/>
      <c r="N491" s="2"/>
      <c r="O491" s="2"/>
      <c r="P491" s="2"/>
      <c r="Q491" s="2"/>
      <c r="R491" s="2"/>
      <c r="S491" s="2"/>
      <c r="T491" s="2"/>
    </row>
    <row r="492" spans="1:20" ht="13">
      <c r="A492" s="2"/>
      <c r="B492" s="2"/>
      <c r="C492" s="2"/>
      <c r="D492" s="2"/>
      <c r="E492" s="2"/>
      <c r="F492" s="2"/>
      <c r="G492" s="2"/>
      <c r="H492" s="2"/>
      <c r="I492" s="2"/>
      <c r="J492" s="2"/>
      <c r="K492" s="2"/>
      <c r="L492" s="2"/>
      <c r="M492" s="2"/>
      <c r="N492" s="2"/>
      <c r="O492" s="2"/>
      <c r="P492" s="2"/>
      <c r="Q492" s="2"/>
      <c r="R492" s="2"/>
      <c r="S492" s="2"/>
      <c r="T492" s="2"/>
    </row>
    <row r="493" spans="1:20" ht="13">
      <c r="A493" s="2"/>
      <c r="B493" s="2"/>
      <c r="C493" s="2"/>
      <c r="D493" s="2"/>
      <c r="E493" s="2"/>
      <c r="F493" s="2"/>
      <c r="G493" s="2"/>
      <c r="H493" s="2"/>
      <c r="I493" s="2"/>
      <c r="J493" s="2"/>
      <c r="K493" s="2"/>
      <c r="L493" s="2"/>
      <c r="M493" s="2"/>
      <c r="N493" s="2"/>
      <c r="O493" s="2"/>
      <c r="P493" s="2"/>
      <c r="Q493" s="2"/>
      <c r="R493" s="2"/>
      <c r="S493" s="2"/>
      <c r="T493" s="2"/>
    </row>
    <row r="494" spans="1:20" ht="13">
      <c r="A494" s="2"/>
      <c r="B494" s="2"/>
      <c r="C494" s="2"/>
      <c r="D494" s="2"/>
      <c r="E494" s="2"/>
      <c r="F494" s="2"/>
      <c r="G494" s="2"/>
      <c r="H494" s="2"/>
      <c r="I494" s="2"/>
      <c r="J494" s="2"/>
      <c r="K494" s="2"/>
      <c r="L494" s="2"/>
      <c r="M494" s="2"/>
      <c r="N494" s="2"/>
      <c r="O494" s="2"/>
      <c r="P494" s="2"/>
      <c r="Q494" s="2"/>
      <c r="R494" s="2"/>
      <c r="S494" s="2"/>
      <c r="T494" s="2"/>
    </row>
    <row r="495" spans="1:20" ht="13">
      <c r="A495" s="2"/>
      <c r="B495" s="2"/>
      <c r="C495" s="2"/>
      <c r="D495" s="2"/>
      <c r="E495" s="2"/>
      <c r="F495" s="2"/>
      <c r="G495" s="2"/>
      <c r="H495" s="2"/>
      <c r="I495" s="2"/>
      <c r="J495" s="2"/>
      <c r="K495" s="2"/>
      <c r="L495" s="2"/>
      <c r="M495" s="2"/>
      <c r="N495" s="2"/>
      <c r="O495" s="2"/>
      <c r="P495" s="2"/>
      <c r="Q495" s="2"/>
      <c r="R495" s="2"/>
      <c r="S495" s="2"/>
      <c r="T495" s="2"/>
    </row>
    <row r="496" spans="1:20" ht="13">
      <c r="A496" s="2"/>
      <c r="B496" s="2"/>
      <c r="C496" s="2"/>
      <c r="D496" s="2"/>
      <c r="E496" s="2"/>
      <c r="F496" s="2"/>
      <c r="G496" s="2"/>
      <c r="H496" s="2"/>
      <c r="I496" s="2"/>
      <c r="J496" s="2"/>
      <c r="K496" s="2"/>
      <c r="L496" s="2"/>
      <c r="M496" s="2"/>
      <c r="N496" s="2"/>
      <c r="O496" s="2"/>
      <c r="P496" s="2"/>
      <c r="Q496" s="2"/>
      <c r="R496" s="2"/>
      <c r="S496" s="2"/>
      <c r="T496" s="2"/>
    </row>
    <row r="497" spans="1:20" ht="13">
      <c r="A497" s="2"/>
      <c r="B497" s="2"/>
      <c r="C497" s="2"/>
      <c r="D497" s="2"/>
      <c r="E497" s="2"/>
      <c r="F497" s="2"/>
      <c r="G497" s="2"/>
      <c r="H497" s="2"/>
      <c r="I497" s="2"/>
      <c r="J497" s="2"/>
      <c r="K497" s="2"/>
      <c r="L497" s="2"/>
      <c r="M497" s="2"/>
      <c r="N497" s="2"/>
      <c r="O497" s="2"/>
      <c r="P497" s="2"/>
      <c r="Q497" s="2"/>
      <c r="R497" s="2"/>
      <c r="S497" s="2"/>
      <c r="T497" s="2"/>
    </row>
    <row r="498" spans="1:20" ht="13">
      <c r="A498" s="2"/>
      <c r="B498" s="2"/>
      <c r="C498" s="2"/>
      <c r="D498" s="2"/>
      <c r="E498" s="2"/>
      <c r="F498" s="2"/>
      <c r="G498" s="2"/>
      <c r="H498" s="2"/>
      <c r="I498" s="2"/>
      <c r="J498" s="2"/>
      <c r="K498" s="2"/>
      <c r="L498" s="2"/>
      <c r="M498" s="2"/>
      <c r="N498" s="2"/>
      <c r="O498" s="2"/>
      <c r="P498" s="2"/>
      <c r="Q498" s="2"/>
      <c r="R498" s="2"/>
      <c r="S498" s="2"/>
      <c r="T498" s="2"/>
    </row>
    <row r="499" spans="1:20" ht="13">
      <c r="A499" s="2"/>
      <c r="B499" s="2"/>
      <c r="C499" s="2"/>
      <c r="D499" s="2"/>
      <c r="E499" s="2"/>
      <c r="F499" s="2"/>
      <c r="G499" s="2"/>
      <c r="H499" s="2"/>
      <c r="I499" s="2"/>
      <c r="J499" s="2"/>
      <c r="K499" s="2"/>
      <c r="L499" s="2"/>
      <c r="M499" s="2"/>
      <c r="N499" s="2"/>
      <c r="O499" s="2"/>
      <c r="P499" s="2"/>
      <c r="Q499" s="2"/>
      <c r="R499" s="2"/>
      <c r="S499" s="2"/>
      <c r="T499" s="2"/>
    </row>
    <row r="500" spans="1:20" ht="13">
      <c r="A500" s="2"/>
      <c r="B500" s="2"/>
      <c r="C500" s="2"/>
      <c r="D500" s="2"/>
      <c r="E500" s="2"/>
      <c r="F500" s="2"/>
      <c r="G500" s="2"/>
      <c r="H500" s="2"/>
      <c r="I500" s="2"/>
      <c r="J500" s="2"/>
      <c r="K500" s="2"/>
      <c r="L500" s="2"/>
      <c r="M500" s="2"/>
      <c r="N500" s="2"/>
      <c r="O500" s="2"/>
      <c r="P500" s="2"/>
      <c r="Q500" s="2"/>
      <c r="R500" s="2"/>
      <c r="S500" s="2"/>
      <c r="T500" s="2"/>
    </row>
    <row r="501" spans="1:20" ht="13">
      <c r="A501" s="2"/>
      <c r="B501" s="2"/>
      <c r="C501" s="2"/>
      <c r="D501" s="2"/>
      <c r="E501" s="2"/>
      <c r="F501" s="2"/>
      <c r="G501" s="2"/>
      <c r="H501" s="2"/>
      <c r="I501" s="2"/>
      <c r="J501" s="2"/>
      <c r="K501" s="2"/>
      <c r="L501" s="2"/>
      <c r="M501" s="2"/>
      <c r="N501" s="2"/>
      <c r="O501" s="2"/>
      <c r="P501" s="2"/>
      <c r="Q501" s="2"/>
      <c r="R501" s="2"/>
      <c r="S501" s="2"/>
      <c r="T501" s="2"/>
    </row>
    <row r="502" spans="1:20" ht="13">
      <c r="A502" s="2"/>
      <c r="B502" s="2"/>
      <c r="C502" s="2"/>
      <c r="D502" s="2"/>
      <c r="E502" s="2"/>
      <c r="F502" s="2"/>
      <c r="G502" s="2"/>
      <c r="H502" s="2"/>
      <c r="I502" s="2"/>
      <c r="J502" s="2"/>
      <c r="K502" s="2"/>
      <c r="L502" s="2"/>
      <c r="M502" s="2"/>
      <c r="N502" s="2"/>
      <c r="O502" s="2"/>
      <c r="P502" s="2"/>
      <c r="Q502" s="2"/>
      <c r="R502" s="2"/>
      <c r="S502" s="2"/>
      <c r="T502" s="2"/>
    </row>
    <row r="503" spans="1:20" ht="13">
      <c r="A503" s="2"/>
      <c r="B503" s="2"/>
      <c r="C503" s="2"/>
      <c r="D503" s="2"/>
      <c r="E503" s="2"/>
      <c r="F503" s="2"/>
      <c r="G503" s="2"/>
      <c r="H503" s="2"/>
      <c r="I503" s="2"/>
      <c r="J503" s="2"/>
      <c r="K503" s="2"/>
      <c r="L503" s="2"/>
      <c r="M503" s="2"/>
      <c r="N503" s="2"/>
      <c r="O503" s="2"/>
      <c r="P503" s="2"/>
      <c r="Q503" s="2"/>
      <c r="R503" s="2"/>
      <c r="S503" s="2"/>
      <c r="T503" s="2"/>
    </row>
    <row r="504" spans="1:20" ht="13">
      <c r="A504" s="2"/>
      <c r="B504" s="2"/>
      <c r="C504" s="2"/>
      <c r="D504" s="2"/>
      <c r="E504" s="2"/>
      <c r="F504" s="2"/>
      <c r="G504" s="2"/>
      <c r="H504" s="2"/>
      <c r="I504" s="2"/>
      <c r="J504" s="2"/>
      <c r="K504" s="2"/>
      <c r="L504" s="2"/>
      <c r="M504" s="2"/>
      <c r="N504" s="2"/>
      <c r="O504" s="2"/>
      <c r="P504" s="2"/>
      <c r="Q504" s="2"/>
      <c r="R504" s="2"/>
      <c r="S504" s="2"/>
      <c r="T504" s="2"/>
    </row>
    <row r="505" spans="1:20" ht="13">
      <c r="A505" s="2"/>
      <c r="B505" s="2"/>
      <c r="C505" s="2"/>
      <c r="D505" s="2"/>
      <c r="E505" s="2"/>
      <c r="F505" s="2"/>
      <c r="G505" s="2"/>
      <c r="H505" s="2"/>
      <c r="I505" s="2"/>
      <c r="J505" s="2"/>
      <c r="K505" s="2"/>
      <c r="L505" s="2"/>
      <c r="M505" s="2"/>
      <c r="N505" s="2"/>
      <c r="O505" s="2"/>
      <c r="P505" s="2"/>
      <c r="Q505" s="2"/>
      <c r="R505" s="2"/>
      <c r="S505" s="2"/>
      <c r="T505" s="2"/>
    </row>
    <row r="506" spans="1:20" ht="13">
      <c r="A506" s="2"/>
      <c r="B506" s="2"/>
      <c r="C506" s="2"/>
      <c r="D506" s="2"/>
      <c r="E506" s="2"/>
      <c r="F506" s="2"/>
      <c r="G506" s="2"/>
      <c r="H506" s="2"/>
      <c r="I506" s="2"/>
      <c r="J506" s="2"/>
      <c r="K506" s="2"/>
      <c r="L506" s="2"/>
      <c r="M506" s="2"/>
      <c r="N506" s="2"/>
      <c r="O506" s="2"/>
      <c r="P506" s="2"/>
      <c r="Q506" s="2"/>
      <c r="R506" s="2"/>
      <c r="S506" s="2"/>
      <c r="T506" s="2"/>
    </row>
    <row r="507" spans="1:20" ht="13">
      <c r="A507" s="2"/>
      <c r="B507" s="2"/>
      <c r="C507" s="2"/>
      <c r="D507" s="2"/>
      <c r="E507" s="2"/>
      <c r="F507" s="2"/>
      <c r="G507" s="2"/>
      <c r="H507" s="2"/>
      <c r="I507" s="2"/>
      <c r="J507" s="2"/>
      <c r="K507" s="2"/>
      <c r="L507" s="2"/>
      <c r="M507" s="2"/>
      <c r="N507" s="2"/>
      <c r="O507" s="2"/>
      <c r="P507" s="2"/>
      <c r="Q507" s="2"/>
      <c r="R507" s="2"/>
      <c r="S507" s="2"/>
      <c r="T507" s="2"/>
    </row>
    <row r="508" spans="1:20" ht="13">
      <c r="A508" s="2"/>
      <c r="B508" s="2"/>
      <c r="C508" s="2"/>
      <c r="D508" s="2"/>
      <c r="E508" s="2"/>
      <c r="F508" s="2"/>
      <c r="G508" s="2"/>
      <c r="H508" s="2"/>
      <c r="I508" s="2"/>
      <c r="J508" s="2"/>
      <c r="K508" s="2"/>
      <c r="L508" s="2"/>
      <c r="M508" s="2"/>
      <c r="N508" s="2"/>
      <c r="O508" s="2"/>
      <c r="P508" s="2"/>
      <c r="Q508" s="2"/>
      <c r="R508" s="2"/>
      <c r="S508" s="2"/>
      <c r="T508" s="2"/>
    </row>
    <row r="509" spans="1:20" ht="13">
      <c r="A509" s="2"/>
      <c r="B509" s="2"/>
      <c r="C509" s="2"/>
      <c r="D509" s="2"/>
      <c r="E509" s="2"/>
      <c r="F509" s="2"/>
      <c r="G509" s="2"/>
      <c r="H509" s="2"/>
      <c r="I509" s="2"/>
      <c r="J509" s="2"/>
      <c r="K509" s="2"/>
      <c r="L509" s="2"/>
      <c r="M509" s="2"/>
      <c r="N509" s="2"/>
      <c r="O509" s="2"/>
      <c r="P509" s="2"/>
      <c r="Q509" s="2"/>
      <c r="R509" s="2"/>
      <c r="S509" s="2"/>
      <c r="T509" s="2"/>
    </row>
    <row r="510" spans="1:20" ht="13">
      <c r="A510" s="2"/>
      <c r="B510" s="2"/>
      <c r="C510" s="2"/>
      <c r="D510" s="2"/>
      <c r="E510" s="2"/>
      <c r="F510" s="2"/>
      <c r="G510" s="2"/>
      <c r="H510" s="2"/>
      <c r="I510" s="2"/>
      <c r="J510" s="2"/>
      <c r="K510" s="2"/>
      <c r="L510" s="2"/>
      <c r="M510" s="2"/>
      <c r="N510" s="2"/>
      <c r="O510" s="2"/>
      <c r="P510" s="2"/>
      <c r="Q510" s="2"/>
      <c r="R510" s="2"/>
      <c r="S510" s="2"/>
      <c r="T510" s="2"/>
    </row>
    <row r="511" spans="1:20" ht="13">
      <c r="A511" s="2"/>
      <c r="B511" s="2"/>
      <c r="C511" s="2"/>
      <c r="D511" s="2"/>
      <c r="E511" s="2"/>
      <c r="F511" s="2"/>
      <c r="G511" s="2"/>
      <c r="H511" s="2"/>
      <c r="I511" s="2"/>
      <c r="J511" s="2"/>
      <c r="K511" s="2"/>
      <c r="L511" s="2"/>
      <c r="M511" s="2"/>
      <c r="N511" s="2"/>
      <c r="O511" s="2"/>
      <c r="P511" s="2"/>
      <c r="Q511" s="2"/>
      <c r="R511" s="2"/>
      <c r="S511" s="2"/>
      <c r="T511" s="2"/>
    </row>
    <row r="512" spans="1:20" ht="13">
      <c r="A512" s="2"/>
      <c r="B512" s="2"/>
      <c r="C512" s="2"/>
      <c r="D512" s="2"/>
      <c r="E512" s="2"/>
      <c r="F512" s="2"/>
      <c r="G512" s="2"/>
      <c r="H512" s="2"/>
      <c r="I512" s="2"/>
      <c r="J512" s="2"/>
      <c r="K512" s="2"/>
      <c r="L512" s="2"/>
      <c r="M512" s="2"/>
      <c r="N512" s="2"/>
      <c r="O512" s="2"/>
      <c r="P512" s="2"/>
      <c r="Q512" s="2"/>
      <c r="R512" s="2"/>
      <c r="S512" s="2"/>
      <c r="T512" s="2"/>
    </row>
    <row r="513" spans="1:20" ht="13">
      <c r="A513" s="2"/>
      <c r="B513" s="2"/>
      <c r="C513" s="2"/>
      <c r="D513" s="2"/>
      <c r="E513" s="2"/>
      <c r="F513" s="2"/>
      <c r="G513" s="2"/>
      <c r="H513" s="2"/>
      <c r="I513" s="2"/>
      <c r="J513" s="2"/>
      <c r="K513" s="2"/>
      <c r="L513" s="2"/>
      <c r="M513" s="2"/>
      <c r="N513" s="2"/>
      <c r="O513" s="2"/>
      <c r="P513" s="2"/>
      <c r="Q513" s="2"/>
      <c r="R513" s="2"/>
      <c r="S513" s="2"/>
      <c r="T513" s="2"/>
    </row>
    <row r="514" spans="1:20" ht="13">
      <c r="A514" s="2"/>
      <c r="B514" s="2"/>
      <c r="C514" s="2"/>
      <c r="D514" s="2"/>
      <c r="E514" s="2"/>
      <c r="F514" s="2"/>
      <c r="G514" s="2"/>
      <c r="H514" s="2"/>
      <c r="I514" s="2"/>
      <c r="J514" s="2"/>
      <c r="K514" s="2"/>
      <c r="L514" s="2"/>
      <c r="M514" s="2"/>
      <c r="N514" s="2"/>
      <c r="O514" s="2"/>
      <c r="P514" s="2"/>
      <c r="Q514" s="2"/>
      <c r="R514" s="2"/>
      <c r="S514" s="2"/>
      <c r="T514" s="2"/>
    </row>
    <row r="515" spans="1:20" ht="13">
      <c r="A515" s="2"/>
      <c r="B515" s="2"/>
      <c r="C515" s="2"/>
      <c r="D515" s="2"/>
      <c r="E515" s="2"/>
      <c r="F515" s="2"/>
      <c r="G515" s="2"/>
      <c r="H515" s="2"/>
      <c r="I515" s="2"/>
      <c r="J515" s="2"/>
      <c r="K515" s="2"/>
      <c r="L515" s="2"/>
      <c r="M515" s="2"/>
      <c r="N515" s="2"/>
      <c r="O515" s="2"/>
      <c r="P515" s="2"/>
      <c r="Q515" s="2"/>
      <c r="R515" s="2"/>
      <c r="S515" s="2"/>
      <c r="T515" s="2"/>
    </row>
    <row r="516" spans="1:20" ht="13">
      <c r="A516" s="2"/>
      <c r="B516" s="2"/>
      <c r="C516" s="2"/>
      <c r="D516" s="2"/>
      <c r="E516" s="2"/>
      <c r="F516" s="2"/>
      <c r="G516" s="2"/>
      <c r="H516" s="2"/>
      <c r="I516" s="2"/>
      <c r="J516" s="2"/>
      <c r="K516" s="2"/>
      <c r="L516" s="2"/>
      <c r="M516" s="2"/>
      <c r="N516" s="2"/>
      <c r="O516" s="2"/>
      <c r="P516" s="2"/>
      <c r="Q516" s="2"/>
      <c r="R516" s="2"/>
      <c r="S516" s="2"/>
      <c r="T516" s="2"/>
    </row>
    <row r="517" spans="1:20" ht="13">
      <c r="A517" s="2"/>
      <c r="B517" s="2"/>
      <c r="C517" s="2"/>
      <c r="D517" s="2"/>
      <c r="E517" s="2"/>
      <c r="F517" s="2"/>
      <c r="G517" s="2"/>
      <c r="H517" s="2"/>
      <c r="I517" s="2"/>
      <c r="J517" s="2"/>
      <c r="K517" s="2"/>
      <c r="L517" s="2"/>
      <c r="M517" s="2"/>
      <c r="N517" s="2"/>
      <c r="O517" s="2"/>
      <c r="P517" s="2"/>
      <c r="Q517" s="2"/>
      <c r="R517" s="2"/>
      <c r="S517" s="2"/>
      <c r="T517" s="2"/>
    </row>
    <row r="518" spans="1:20" ht="13">
      <c r="A518" s="2"/>
      <c r="B518" s="2"/>
      <c r="C518" s="2"/>
      <c r="D518" s="2"/>
      <c r="E518" s="2"/>
      <c r="F518" s="2"/>
      <c r="G518" s="2"/>
      <c r="H518" s="2"/>
      <c r="I518" s="2"/>
      <c r="J518" s="2"/>
      <c r="K518" s="2"/>
      <c r="L518" s="2"/>
      <c r="M518" s="2"/>
      <c r="N518" s="2"/>
      <c r="O518" s="2"/>
      <c r="P518" s="2"/>
      <c r="Q518" s="2"/>
      <c r="R518" s="2"/>
      <c r="S518" s="2"/>
      <c r="T518" s="2"/>
    </row>
    <row r="519" spans="1:20" ht="13">
      <c r="A519" s="2"/>
      <c r="B519" s="2"/>
      <c r="C519" s="2"/>
      <c r="D519" s="2"/>
      <c r="E519" s="2"/>
      <c r="F519" s="2"/>
      <c r="G519" s="2"/>
      <c r="H519" s="2"/>
      <c r="I519" s="2"/>
      <c r="J519" s="2"/>
      <c r="K519" s="2"/>
      <c r="L519" s="2"/>
      <c r="M519" s="2"/>
      <c r="N519" s="2"/>
      <c r="O519" s="2"/>
      <c r="P519" s="2"/>
      <c r="Q519" s="2"/>
      <c r="R519" s="2"/>
      <c r="S519" s="2"/>
      <c r="T519" s="2"/>
    </row>
    <row r="520" spans="1:20" ht="13">
      <c r="A520" s="2"/>
      <c r="B520" s="2"/>
      <c r="C520" s="2"/>
      <c r="D520" s="2"/>
      <c r="E520" s="2"/>
      <c r="F520" s="2"/>
      <c r="G520" s="2"/>
      <c r="H520" s="2"/>
      <c r="I520" s="2"/>
      <c r="J520" s="2"/>
      <c r="K520" s="2"/>
      <c r="L520" s="2"/>
      <c r="M520" s="2"/>
      <c r="N520" s="2"/>
      <c r="O520" s="2"/>
      <c r="P520" s="2"/>
      <c r="Q520" s="2"/>
      <c r="R520" s="2"/>
      <c r="S520" s="2"/>
      <c r="T520" s="2"/>
    </row>
    <row r="521" spans="1:20" ht="13">
      <c r="A521" s="2"/>
      <c r="B521" s="2"/>
      <c r="C521" s="2"/>
      <c r="D521" s="2"/>
      <c r="E521" s="2"/>
      <c r="F521" s="2"/>
      <c r="G521" s="2"/>
      <c r="H521" s="2"/>
      <c r="I521" s="2"/>
      <c r="J521" s="2"/>
      <c r="K521" s="2"/>
      <c r="L521" s="2"/>
      <c r="M521" s="2"/>
      <c r="N521" s="2"/>
      <c r="O521" s="2"/>
      <c r="P521" s="2"/>
      <c r="Q521" s="2"/>
      <c r="R521" s="2"/>
      <c r="S521" s="2"/>
      <c r="T521" s="2"/>
    </row>
    <row r="522" spans="1:20" ht="13">
      <c r="A522" s="2"/>
      <c r="B522" s="2"/>
      <c r="C522" s="2"/>
      <c r="D522" s="2"/>
      <c r="E522" s="2"/>
      <c r="F522" s="2"/>
      <c r="G522" s="2"/>
      <c r="H522" s="2"/>
      <c r="I522" s="2"/>
      <c r="J522" s="2"/>
      <c r="K522" s="2"/>
      <c r="L522" s="2"/>
      <c r="M522" s="2"/>
      <c r="N522" s="2"/>
      <c r="O522" s="2"/>
      <c r="P522" s="2"/>
      <c r="Q522" s="2"/>
      <c r="R522" s="2"/>
      <c r="S522" s="2"/>
      <c r="T522" s="2"/>
    </row>
    <row r="523" spans="1:20" ht="13">
      <c r="A523" s="2"/>
      <c r="B523" s="2"/>
      <c r="C523" s="2"/>
      <c r="D523" s="2"/>
      <c r="E523" s="2"/>
      <c r="F523" s="2"/>
      <c r="G523" s="2"/>
      <c r="H523" s="2"/>
      <c r="I523" s="2"/>
      <c r="J523" s="2"/>
      <c r="K523" s="2"/>
      <c r="L523" s="2"/>
      <c r="M523" s="2"/>
      <c r="N523" s="2"/>
      <c r="O523" s="2"/>
      <c r="P523" s="2"/>
      <c r="Q523" s="2"/>
      <c r="R523" s="2"/>
      <c r="S523" s="2"/>
      <c r="T523" s="2"/>
    </row>
    <row r="524" spans="1:20" ht="13">
      <c r="A524" s="2"/>
      <c r="B524" s="2"/>
      <c r="C524" s="2"/>
      <c r="D524" s="2"/>
      <c r="E524" s="2"/>
      <c r="F524" s="2"/>
      <c r="G524" s="2"/>
      <c r="H524" s="2"/>
      <c r="I524" s="2"/>
      <c r="J524" s="2"/>
      <c r="K524" s="2"/>
      <c r="L524" s="2"/>
      <c r="M524" s="2"/>
      <c r="N524" s="2"/>
      <c r="O524" s="2"/>
      <c r="P524" s="2"/>
      <c r="Q524" s="2"/>
      <c r="R524" s="2"/>
      <c r="S524" s="2"/>
      <c r="T524" s="2"/>
    </row>
    <row r="525" spans="1:20" ht="13">
      <c r="A525" s="2"/>
      <c r="B525" s="2"/>
      <c r="C525" s="2"/>
      <c r="D525" s="2"/>
      <c r="E525" s="2"/>
      <c r="F525" s="2"/>
      <c r="G525" s="2"/>
      <c r="H525" s="2"/>
      <c r="I525" s="2"/>
      <c r="J525" s="2"/>
      <c r="K525" s="2"/>
      <c r="L525" s="2"/>
      <c r="M525" s="2"/>
      <c r="N525" s="2"/>
      <c r="O525" s="2"/>
      <c r="P525" s="2"/>
      <c r="Q525" s="2"/>
      <c r="R525" s="2"/>
      <c r="S525" s="2"/>
      <c r="T525" s="2"/>
    </row>
    <row r="526" spans="1:20" ht="13">
      <c r="A526" s="2"/>
      <c r="B526" s="2"/>
      <c r="C526" s="2"/>
      <c r="D526" s="2"/>
      <c r="E526" s="2"/>
      <c r="F526" s="2"/>
      <c r="G526" s="2"/>
      <c r="H526" s="2"/>
      <c r="I526" s="2"/>
      <c r="J526" s="2"/>
      <c r="K526" s="2"/>
      <c r="L526" s="2"/>
      <c r="M526" s="2"/>
      <c r="N526" s="2"/>
      <c r="O526" s="2"/>
      <c r="P526" s="2"/>
      <c r="Q526" s="2"/>
      <c r="R526" s="2"/>
      <c r="S526" s="2"/>
      <c r="T526" s="2"/>
    </row>
    <row r="527" spans="1:20" ht="13">
      <c r="A527" s="2"/>
      <c r="B527" s="2"/>
      <c r="C527" s="2"/>
      <c r="D527" s="2"/>
      <c r="E527" s="2"/>
      <c r="F527" s="2"/>
      <c r="G527" s="2"/>
      <c r="H527" s="2"/>
      <c r="I527" s="2"/>
      <c r="J527" s="2"/>
      <c r="K527" s="2"/>
      <c r="L527" s="2"/>
      <c r="M527" s="2"/>
      <c r="N527" s="2"/>
      <c r="O527" s="2"/>
      <c r="P527" s="2"/>
      <c r="Q527" s="2"/>
      <c r="R527" s="2"/>
      <c r="S527" s="2"/>
      <c r="T527" s="2"/>
    </row>
    <row r="528" spans="1:20" ht="13">
      <c r="A528" s="2"/>
      <c r="B528" s="2"/>
      <c r="C528" s="2"/>
      <c r="D528" s="2"/>
      <c r="E528" s="2"/>
      <c r="F528" s="2"/>
      <c r="G528" s="2"/>
      <c r="H528" s="2"/>
      <c r="I528" s="2"/>
      <c r="J528" s="2"/>
      <c r="K528" s="2"/>
      <c r="L528" s="2"/>
      <c r="M528" s="2"/>
      <c r="N528" s="2"/>
      <c r="O528" s="2"/>
      <c r="P528" s="2"/>
      <c r="Q528" s="2"/>
      <c r="R528" s="2"/>
      <c r="S528" s="2"/>
      <c r="T528" s="2"/>
    </row>
    <row r="529" spans="1:20" ht="13">
      <c r="A529" s="2"/>
      <c r="B529" s="2"/>
      <c r="C529" s="2"/>
      <c r="D529" s="2"/>
      <c r="E529" s="2"/>
      <c r="F529" s="2"/>
      <c r="G529" s="2"/>
      <c r="H529" s="2"/>
      <c r="I529" s="2"/>
      <c r="J529" s="2"/>
      <c r="K529" s="2"/>
      <c r="L529" s="2"/>
      <c r="M529" s="2"/>
      <c r="N529" s="2"/>
      <c r="O529" s="2"/>
      <c r="P529" s="2"/>
      <c r="Q529" s="2"/>
      <c r="R529" s="2"/>
      <c r="S529" s="2"/>
      <c r="T529" s="2"/>
    </row>
    <row r="530" spans="1:20" ht="13">
      <c r="A530" s="2"/>
      <c r="B530" s="2"/>
      <c r="C530" s="2"/>
      <c r="D530" s="2"/>
      <c r="E530" s="2"/>
      <c r="F530" s="2"/>
      <c r="G530" s="2"/>
      <c r="H530" s="2"/>
      <c r="I530" s="2"/>
      <c r="J530" s="2"/>
      <c r="K530" s="2"/>
      <c r="L530" s="2"/>
      <c r="M530" s="2"/>
      <c r="N530" s="2"/>
      <c r="O530" s="2"/>
      <c r="P530" s="2"/>
      <c r="Q530" s="2"/>
      <c r="R530" s="2"/>
      <c r="S530" s="2"/>
      <c r="T530" s="2"/>
    </row>
    <row r="531" spans="1:20" ht="13">
      <c r="A531" s="2"/>
      <c r="B531" s="2"/>
      <c r="C531" s="2"/>
      <c r="D531" s="2"/>
      <c r="E531" s="2"/>
      <c r="F531" s="2"/>
      <c r="G531" s="2"/>
      <c r="H531" s="2"/>
      <c r="I531" s="2"/>
      <c r="J531" s="2"/>
      <c r="K531" s="2"/>
      <c r="L531" s="2"/>
      <c r="M531" s="2"/>
      <c r="N531" s="2"/>
      <c r="O531" s="2"/>
      <c r="P531" s="2"/>
      <c r="Q531" s="2"/>
      <c r="R531" s="2"/>
      <c r="S531" s="2"/>
      <c r="T531" s="2"/>
    </row>
    <row r="532" spans="1:20" ht="13">
      <c r="A532" s="2"/>
      <c r="B532" s="2"/>
      <c r="C532" s="2"/>
      <c r="D532" s="2"/>
      <c r="E532" s="2"/>
      <c r="F532" s="2"/>
      <c r="G532" s="2"/>
      <c r="H532" s="2"/>
      <c r="I532" s="2"/>
      <c r="J532" s="2"/>
      <c r="K532" s="2"/>
      <c r="L532" s="2"/>
      <c r="M532" s="2"/>
      <c r="N532" s="2"/>
      <c r="O532" s="2"/>
      <c r="P532" s="2"/>
      <c r="Q532" s="2"/>
      <c r="R532" s="2"/>
      <c r="S532" s="2"/>
      <c r="T532" s="2"/>
    </row>
    <row r="533" spans="1:20" ht="13">
      <c r="A533" s="2"/>
      <c r="B533" s="2"/>
      <c r="C533" s="2"/>
      <c r="D533" s="2"/>
      <c r="E533" s="2"/>
      <c r="F533" s="2"/>
      <c r="G533" s="2"/>
      <c r="H533" s="2"/>
      <c r="I533" s="2"/>
      <c r="J533" s="2"/>
      <c r="K533" s="2"/>
      <c r="L533" s="2"/>
      <c r="M533" s="2"/>
      <c r="N533" s="2"/>
      <c r="O533" s="2"/>
      <c r="P533" s="2"/>
      <c r="Q533" s="2"/>
      <c r="R533" s="2"/>
      <c r="S533" s="2"/>
      <c r="T533" s="2"/>
    </row>
    <row r="534" spans="1:20" ht="13">
      <c r="A534" s="2"/>
      <c r="B534" s="2"/>
      <c r="C534" s="2"/>
      <c r="D534" s="2"/>
      <c r="E534" s="2"/>
      <c r="F534" s="2"/>
      <c r="G534" s="2"/>
      <c r="H534" s="2"/>
      <c r="I534" s="2"/>
      <c r="J534" s="2"/>
      <c r="K534" s="2"/>
      <c r="L534" s="2"/>
      <c r="M534" s="2"/>
      <c r="N534" s="2"/>
      <c r="O534" s="2"/>
      <c r="P534" s="2"/>
      <c r="Q534" s="2"/>
      <c r="R534" s="2"/>
      <c r="S534" s="2"/>
      <c r="T534" s="2"/>
    </row>
    <row r="535" spans="1:20" ht="13">
      <c r="A535" s="2"/>
      <c r="B535" s="2"/>
      <c r="C535" s="2"/>
      <c r="D535" s="2"/>
      <c r="E535" s="2"/>
      <c r="F535" s="2"/>
      <c r="G535" s="2"/>
      <c r="H535" s="2"/>
      <c r="I535" s="2"/>
      <c r="J535" s="2"/>
      <c r="K535" s="2"/>
      <c r="L535" s="2"/>
      <c r="M535" s="2"/>
      <c r="N535" s="2"/>
      <c r="O535" s="2"/>
      <c r="P535" s="2"/>
      <c r="Q535" s="2"/>
      <c r="R535" s="2"/>
      <c r="S535" s="2"/>
      <c r="T535" s="2"/>
    </row>
    <row r="536" spans="1:20" ht="13">
      <c r="A536" s="2"/>
      <c r="B536" s="2"/>
      <c r="C536" s="2"/>
      <c r="D536" s="2"/>
      <c r="E536" s="2"/>
      <c r="F536" s="2"/>
      <c r="G536" s="2"/>
      <c r="H536" s="2"/>
      <c r="I536" s="2"/>
      <c r="J536" s="2"/>
      <c r="K536" s="2"/>
      <c r="L536" s="2"/>
      <c r="M536" s="2"/>
      <c r="N536" s="2"/>
      <c r="O536" s="2"/>
      <c r="P536" s="2"/>
      <c r="Q536" s="2"/>
      <c r="R536" s="2"/>
      <c r="S536" s="2"/>
      <c r="T536" s="2"/>
    </row>
    <row r="537" spans="1:20" ht="13">
      <c r="A537" s="2"/>
      <c r="B537" s="2"/>
      <c r="C537" s="2"/>
      <c r="D537" s="2"/>
      <c r="E537" s="2"/>
      <c r="F537" s="2"/>
      <c r="G537" s="2"/>
      <c r="H537" s="2"/>
      <c r="I537" s="2"/>
      <c r="J537" s="2"/>
      <c r="K537" s="2"/>
      <c r="L537" s="2"/>
      <c r="M537" s="2"/>
      <c r="N537" s="2"/>
      <c r="O537" s="2"/>
      <c r="P537" s="2"/>
      <c r="Q537" s="2"/>
      <c r="R537" s="2"/>
      <c r="S537" s="2"/>
      <c r="T537" s="2"/>
    </row>
    <row r="538" spans="1:20" ht="13">
      <c r="A538" s="2"/>
      <c r="B538" s="2"/>
      <c r="C538" s="2"/>
      <c r="D538" s="2"/>
      <c r="E538" s="2"/>
      <c r="F538" s="2"/>
      <c r="G538" s="2"/>
      <c r="H538" s="2"/>
      <c r="I538" s="2"/>
      <c r="J538" s="2"/>
      <c r="K538" s="2"/>
      <c r="L538" s="2"/>
      <c r="M538" s="2"/>
      <c r="N538" s="2"/>
      <c r="O538" s="2"/>
      <c r="P538" s="2"/>
      <c r="Q538" s="2"/>
      <c r="R538" s="2"/>
      <c r="S538" s="2"/>
      <c r="T538" s="2"/>
    </row>
    <row r="539" spans="1:20" ht="13">
      <c r="A539" s="2"/>
      <c r="B539" s="2"/>
      <c r="C539" s="2"/>
      <c r="D539" s="2"/>
      <c r="E539" s="2"/>
      <c r="F539" s="2"/>
      <c r="G539" s="2"/>
      <c r="H539" s="2"/>
      <c r="I539" s="2"/>
      <c r="J539" s="2"/>
      <c r="K539" s="2"/>
      <c r="L539" s="2"/>
      <c r="M539" s="2"/>
      <c r="N539" s="2"/>
      <c r="O539" s="2"/>
      <c r="P539" s="2"/>
      <c r="Q539" s="2"/>
      <c r="R539" s="2"/>
      <c r="S539" s="2"/>
      <c r="T539" s="2"/>
    </row>
    <row r="540" spans="1:20" ht="13">
      <c r="A540" s="2"/>
      <c r="B540" s="2"/>
      <c r="C540" s="2"/>
      <c r="D540" s="2"/>
      <c r="E540" s="2"/>
      <c r="F540" s="2"/>
      <c r="G540" s="2"/>
      <c r="H540" s="2"/>
      <c r="I540" s="2"/>
      <c r="J540" s="2"/>
      <c r="K540" s="2"/>
      <c r="L540" s="2"/>
      <c r="M540" s="2"/>
      <c r="N540" s="2"/>
      <c r="O540" s="2"/>
      <c r="P540" s="2"/>
      <c r="Q540" s="2"/>
      <c r="R540" s="2"/>
      <c r="S540" s="2"/>
      <c r="T540" s="2"/>
    </row>
    <row r="541" spans="1:20" ht="13">
      <c r="A541" s="2"/>
      <c r="B541" s="2"/>
      <c r="C541" s="2"/>
      <c r="D541" s="2"/>
      <c r="E541" s="2"/>
      <c r="F541" s="2"/>
      <c r="G541" s="2"/>
      <c r="H541" s="2"/>
      <c r="I541" s="2"/>
      <c r="J541" s="2"/>
      <c r="K541" s="2"/>
      <c r="L541" s="2"/>
      <c r="M541" s="2"/>
      <c r="N541" s="2"/>
      <c r="O541" s="2"/>
      <c r="P541" s="2"/>
      <c r="Q541" s="2"/>
      <c r="R541" s="2"/>
      <c r="S541" s="2"/>
      <c r="T541" s="2"/>
    </row>
    <row r="542" spans="1:20" ht="13">
      <c r="A542" s="2"/>
      <c r="B542" s="2"/>
      <c r="C542" s="2"/>
      <c r="D542" s="2"/>
      <c r="E542" s="2"/>
      <c r="F542" s="2"/>
      <c r="G542" s="2"/>
      <c r="H542" s="2"/>
      <c r="I542" s="2"/>
      <c r="J542" s="2"/>
      <c r="K542" s="2"/>
      <c r="L542" s="2"/>
      <c r="M542" s="2"/>
      <c r="N542" s="2"/>
      <c r="O542" s="2"/>
      <c r="P542" s="2"/>
      <c r="Q542" s="2"/>
      <c r="R542" s="2"/>
      <c r="S542" s="2"/>
      <c r="T542" s="2"/>
    </row>
    <row r="543" spans="1:20" ht="13">
      <c r="A543" s="2"/>
      <c r="B543" s="2"/>
      <c r="C543" s="2"/>
      <c r="D543" s="2"/>
      <c r="E543" s="2"/>
      <c r="F543" s="2"/>
      <c r="G543" s="2"/>
      <c r="H543" s="2"/>
      <c r="I543" s="2"/>
      <c r="J543" s="2"/>
      <c r="K543" s="2"/>
      <c r="L543" s="2"/>
      <c r="M543" s="2"/>
      <c r="N543" s="2"/>
      <c r="O543" s="2"/>
      <c r="P543" s="2"/>
      <c r="Q543" s="2"/>
      <c r="R543" s="2"/>
      <c r="S543" s="2"/>
      <c r="T543" s="2"/>
    </row>
    <row r="544" spans="1:20" ht="13">
      <c r="A544" s="2"/>
      <c r="B544" s="2"/>
      <c r="C544" s="2"/>
      <c r="D544" s="2"/>
      <c r="E544" s="2"/>
      <c r="F544" s="2"/>
      <c r="G544" s="2"/>
      <c r="H544" s="2"/>
      <c r="I544" s="2"/>
      <c r="J544" s="2"/>
      <c r="K544" s="2"/>
      <c r="L544" s="2"/>
      <c r="M544" s="2"/>
      <c r="N544" s="2"/>
      <c r="O544" s="2"/>
      <c r="P544" s="2"/>
      <c r="Q544" s="2"/>
      <c r="R544" s="2"/>
      <c r="S544" s="2"/>
      <c r="T544" s="2"/>
    </row>
    <row r="545" spans="1:20" ht="13">
      <c r="A545" s="2"/>
      <c r="B545" s="2"/>
      <c r="C545" s="2"/>
      <c r="D545" s="2"/>
      <c r="E545" s="2"/>
      <c r="F545" s="2"/>
      <c r="G545" s="2"/>
      <c r="H545" s="2"/>
      <c r="I545" s="2"/>
      <c r="J545" s="2"/>
      <c r="K545" s="2"/>
      <c r="L545" s="2"/>
      <c r="M545" s="2"/>
      <c r="N545" s="2"/>
      <c r="O545" s="2"/>
      <c r="P545" s="2"/>
      <c r="Q545" s="2"/>
      <c r="R545" s="2"/>
      <c r="S545" s="2"/>
      <c r="T545" s="2"/>
    </row>
    <row r="546" spans="1:20" ht="13">
      <c r="A546" s="2"/>
      <c r="B546" s="2"/>
      <c r="C546" s="2"/>
      <c r="D546" s="2"/>
      <c r="E546" s="2"/>
      <c r="F546" s="2"/>
      <c r="G546" s="2"/>
      <c r="H546" s="2"/>
      <c r="I546" s="2"/>
      <c r="J546" s="2"/>
      <c r="K546" s="2"/>
      <c r="L546" s="2"/>
      <c r="M546" s="2"/>
      <c r="N546" s="2"/>
      <c r="O546" s="2"/>
      <c r="P546" s="2"/>
      <c r="Q546" s="2"/>
      <c r="R546" s="2"/>
      <c r="S546" s="2"/>
      <c r="T546" s="2"/>
    </row>
    <row r="547" spans="1:20" ht="13">
      <c r="A547" s="2"/>
      <c r="B547" s="2"/>
      <c r="C547" s="2"/>
      <c r="D547" s="2"/>
      <c r="E547" s="2"/>
      <c r="F547" s="2"/>
      <c r="G547" s="2"/>
      <c r="H547" s="2"/>
      <c r="I547" s="2"/>
      <c r="J547" s="2"/>
      <c r="K547" s="2"/>
      <c r="L547" s="2"/>
      <c r="M547" s="2"/>
      <c r="N547" s="2"/>
      <c r="O547" s="2"/>
      <c r="P547" s="2"/>
      <c r="Q547" s="2"/>
      <c r="R547" s="2"/>
      <c r="S547" s="2"/>
      <c r="T547" s="2"/>
    </row>
    <row r="548" spans="1:20" ht="13">
      <c r="A548" s="2"/>
      <c r="B548" s="2"/>
      <c r="C548" s="2"/>
      <c r="D548" s="2"/>
      <c r="E548" s="2"/>
      <c r="F548" s="2"/>
      <c r="G548" s="2"/>
      <c r="H548" s="2"/>
      <c r="I548" s="2"/>
      <c r="J548" s="2"/>
      <c r="K548" s="2"/>
      <c r="L548" s="2"/>
      <c r="M548" s="2"/>
      <c r="N548" s="2"/>
      <c r="O548" s="2"/>
      <c r="P548" s="2"/>
      <c r="Q548" s="2"/>
      <c r="R548" s="2"/>
      <c r="S548" s="2"/>
      <c r="T548" s="2"/>
    </row>
    <row r="549" spans="1:20" ht="13">
      <c r="A549" s="2"/>
      <c r="B549" s="2"/>
      <c r="C549" s="2"/>
      <c r="D549" s="2"/>
      <c r="E549" s="2"/>
      <c r="F549" s="2"/>
      <c r="G549" s="2"/>
      <c r="H549" s="2"/>
      <c r="I549" s="2"/>
      <c r="J549" s="2"/>
      <c r="K549" s="2"/>
      <c r="L549" s="2"/>
      <c r="M549" s="2"/>
      <c r="N549" s="2"/>
      <c r="O549" s="2"/>
      <c r="P549" s="2"/>
      <c r="Q549" s="2"/>
      <c r="R549" s="2"/>
      <c r="S549" s="2"/>
      <c r="T549" s="2"/>
    </row>
    <row r="550" spans="1:20" ht="13">
      <c r="A550" s="2"/>
      <c r="B550" s="2"/>
      <c r="C550" s="2"/>
      <c r="D550" s="2"/>
      <c r="E550" s="2"/>
      <c r="F550" s="2"/>
      <c r="G550" s="2"/>
      <c r="H550" s="2"/>
      <c r="I550" s="2"/>
      <c r="J550" s="2"/>
      <c r="K550" s="2"/>
      <c r="L550" s="2"/>
      <c r="M550" s="2"/>
      <c r="N550" s="2"/>
      <c r="O550" s="2"/>
      <c r="P550" s="2"/>
      <c r="Q550" s="2"/>
      <c r="R550" s="2"/>
      <c r="S550" s="2"/>
      <c r="T550" s="2"/>
    </row>
    <row r="551" spans="1:20" ht="13">
      <c r="A551" s="2"/>
      <c r="B551" s="2"/>
      <c r="C551" s="2"/>
      <c r="D551" s="2"/>
      <c r="E551" s="2"/>
      <c r="F551" s="2"/>
      <c r="G551" s="2"/>
      <c r="H551" s="2"/>
      <c r="I551" s="2"/>
      <c r="J551" s="2"/>
      <c r="K551" s="2"/>
      <c r="L551" s="2"/>
      <c r="M551" s="2"/>
      <c r="N551" s="2"/>
      <c r="O551" s="2"/>
      <c r="P551" s="2"/>
      <c r="Q551" s="2"/>
      <c r="R551" s="2"/>
      <c r="S551" s="2"/>
      <c r="T551" s="2"/>
    </row>
    <row r="552" spans="1:20" ht="13">
      <c r="A552" s="2"/>
      <c r="B552" s="2"/>
      <c r="C552" s="2"/>
      <c r="D552" s="2"/>
      <c r="E552" s="2"/>
      <c r="F552" s="2"/>
      <c r="G552" s="2"/>
      <c r="H552" s="2"/>
      <c r="I552" s="2"/>
      <c r="J552" s="2"/>
      <c r="K552" s="2"/>
      <c r="L552" s="2"/>
      <c r="M552" s="2"/>
      <c r="N552" s="2"/>
      <c r="O552" s="2"/>
      <c r="P552" s="2"/>
      <c r="Q552" s="2"/>
      <c r="R552" s="2"/>
      <c r="S552" s="2"/>
      <c r="T552" s="2"/>
    </row>
    <row r="553" spans="1:20" ht="13">
      <c r="A553" s="2"/>
      <c r="B553" s="2"/>
      <c r="C553" s="2"/>
      <c r="D553" s="2"/>
      <c r="E553" s="2"/>
      <c r="F553" s="2"/>
      <c r="G553" s="2"/>
      <c r="H553" s="2"/>
      <c r="I553" s="2"/>
      <c r="J553" s="2"/>
      <c r="K553" s="2"/>
      <c r="L553" s="2"/>
      <c r="M553" s="2"/>
      <c r="N553" s="2"/>
      <c r="O553" s="2"/>
      <c r="P553" s="2"/>
      <c r="Q553" s="2"/>
      <c r="R553" s="2"/>
      <c r="S553" s="2"/>
      <c r="T553" s="2"/>
    </row>
    <row r="554" spans="1:20" ht="13">
      <c r="A554" s="2"/>
      <c r="B554" s="2"/>
      <c r="C554" s="2"/>
      <c r="D554" s="2"/>
      <c r="E554" s="2"/>
      <c r="F554" s="2"/>
      <c r="G554" s="2"/>
      <c r="H554" s="2"/>
      <c r="I554" s="2"/>
      <c r="J554" s="2"/>
      <c r="K554" s="2"/>
      <c r="L554" s="2"/>
      <c r="M554" s="2"/>
      <c r="N554" s="2"/>
      <c r="O554" s="2"/>
      <c r="P554" s="2"/>
      <c r="Q554" s="2"/>
      <c r="R554" s="2"/>
      <c r="S554" s="2"/>
      <c r="T554" s="2"/>
    </row>
    <row r="555" spans="1:20" ht="13">
      <c r="A555" s="2"/>
      <c r="B555" s="2"/>
      <c r="C555" s="2"/>
      <c r="D555" s="2"/>
      <c r="E555" s="2"/>
      <c r="F555" s="2"/>
      <c r="G555" s="2"/>
      <c r="H555" s="2"/>
      <c r="I555" s="2"/>
      <c r="J555" s="2"/>
      <c r="K555" s="2"/>
      <c r="L555" s="2"/>
      <c r="M555" s="2"/>
      <c r="N555" s="2"/>
      <c r="O555" s="2"/>
      <c r="P555" s="2"/>
      <c r="Q555" s="2"/>
      <c r="R555" s="2"/>
      <c r="S555" s="2"/>
      <c r="T555" s="2"/>
    </row>
    <row r="556" spans="1:20" ht="13">
      <c r="A556" s="2"/>
      <c r="B556" s="2"/>
      <c r="C556" s="2"/>
      <c r="D556" s="2"/>
      <c r="E556" s="2"/>
      <c r="F556" s="2"/>
      <c r="G556" s="2"/>
      <c r="H556" s="2"/>
      <c r="I556" s="2"/>
      <c r="J556" s="2"/>
      <c r="K556" s="2"/>
      <c r="L556" s="2"/>
      <c r="M556" s="2"/>
      <c r="N556" s="2"/>
      <c r="O556" s="2"/>
      <c r="P556" s="2"/>
      <c r="Q556" s="2"/>
      <c r="R556" s="2"/>
      <c r="S556" s="2"/>
      <c r="T556" s="2"/>
    </row>
    <row r="557" spans="1:20" ht="13">
      <c r="A557" s="2"/>
      <c r="B557" s="2"/>
      <c r="C557" s="2"/>
      <c r="D557" s="2"/>
      <c r="E557" s="2"/>
      <c r="F557" s="2"/>
      <c r="G557" s="2"/>
      <c r="H557" s="2"/>
      <c r="I557" s="2"/>
      <c r="J557" s="2"/>
      <c r="K557" s="2"/>
      <c r="L557" s="2"/>
      <c r="M557" s="2"/>
      <c r="N557" s="2"/>
      <c r="O557" s="2"/>
      <c r="P557" s="2"/>
      <c r="Q557" s="2"/>
      <c r="R557" s="2"/>
      <c r="S557" s="2"/>
      <c r="T557" s="2"/>
    </row>
    <row r="558" spans="1:20" ht="13">
      <c r="A558" s="2"/>
      <c r="B558" s="2"/>
      <c r="C558" s="2"/>
      <c r="D558" s="2"/>
      <c r="E558" s="2"/>
      <c r="F558" s="2"/>
      <c r="G558" s="2"/>
      <c r="H558" s="2"/>
      <c r="I558" s="2"/>
      <c r="J558" s="2"/>
      <c r="K558" s="2"/>
      <c r="L558" s="2"/>
      <c r="M558" s="2"/>
      <c r="N558" s="2"/>
      <c r="O558" s="2"/>
      <c r="P558" s="2"/>
      <c r="Q558" s="2"/>
      <c r="R558" s="2"/>
      <c r="S558" s="2"/>
      <c r="T558" s="2"/>
    </row>
    <row r="559" spans="1:20" ht="13">
      <c r="A559" s="2"/>
      <c r="B559" s="2"/>
      <c r="C559" s="2"/>
      <c r="D559" s="2"/>
      <c r="E559" s="2"/>
      <c r="F559" s="2"/>
      <c r="G559" s="2"/>
      <c r="H559" s="2"/>
      <c r="I559" s="2"/>
      <c r="J559" s="2"/>
      <c r="K559" s="2"/>
      <c r="L559" s="2"/>
      <c r="M559" s="2"/>
      <c r="N559" s="2"/>
      <c r="O559" s="2"/>
      <c r="P559" s="2"/>
      <c r="Q559" s="2"/>
      <c r="R559" s="2"/>
      <c r="S559" s="2"/>
      <c r="T559" s="2"/>
    </row>
    <row r="560" spans="1:20" ht="13">
      <c r="A560" s="2"/>
      <c r="B560" s="2"/>
      <c r="C560" s="2"/>
      <c r="D560" s="2"/>
      <c r="E560" s="2"/>
      <c r="F560" s="2"/>
      <c r="G560" s="2"/>
      <c r="H560" s="2"/>
      <c r="I560" s="2"/>
      <c r="J560" s="2"/>
      <c r="K560" s="2"/>
      <c r="L560" s="2"/>
      <c r="M560" s="2"/>
      <c r="N560" s="2"/>
      <c r="O560" s="2"/>
      <c r="P560" s="2"/>
      <c r="Q560" s="2"/>
      <c r="R560" s="2"/>
      <c r="S560" s="2"/>
      <c r="T560" s="2"/>
    </row>
    <row r="561" spans="1:20" ht="13">
      <c r="A561" s="2"/>
      <c r="B561" s="2"/>
      <c r="C561" s="2"/>
      <c r="D561" s="2"/>
      <c r="E561" s="2"/>
      <c r="F561" s="2"/>
      <c r="G561" s="2"/>
      <c r="H561" s="2"/>
      <c r="I561" s="2"/>
      <c r="J561" s="2"/>
      <c r="K561" s="2"/>
      <c r="L561" s="2"/>
      <c r="M561" s="2"/>
      <c r="N561" s="2"/>
      <c r="O561" s="2"/>
      <c r="P561" s="2"/>
      <c r="Q561" s="2"/>
      <c r="R561" s="2"/>
      <c r="S561" s="2"/>
      <c r="T561" s="2"/>
    </row>
    <row r="562" spans="1:20" ht="13">
      <c r="A562" s="2"/>
      <c r="B562" s="2"/>
      <c r="C562" s="2"/>
      <c r="D562" s="2"/>
      <c r="E562" s="2"/>
      <c r="F562" s="2"/>
      <c r="G562" s="2"/>
      <c r="H562" s="2"/>
      <c r="I562" s="2"/>
      <c r="J562" s="2"/>
      <c r="K562" s="2"/>
      <c r="L562" s="2"/>
      <c r="M562" s="2"/>
      <c r="N562" s="2"/>
      <c r="O562" s="2"/>
      <c r="P562" s="2"/>
      <c r="Q562" s="2"/>
      <c r="R562" s="2"/>
      <c r="S562" s="2"/>
      <c r="T562" s="2"/>
    </row>
    <row r="563" spans="1:20" ht="13">
      <c r="A563" s="2"/>
      <c r="B563" s="2"/>
      <c r="C563" s="2"/>
      <c r="D563" s="2"/>
      <c r="E563" s="2"/>
      <c r="F563" s="2"/>
      <c r="G563" s="2"/>
      <c r="H563" s="2"/>
      <c r="I563" s="2"/>
      <c r="J563" s="2"/>
      <c r="K563" s="2"/>
      <c r="L563" s="2"/>
      <c r="M563" s="2"/>
      <c r="N563" s="2"/>
      <c r="O563" s="2"/>
      <c r="P563" s="2"/>
      <c r="Q563" s="2"/>
      <c r="R563" s="2"/>
      <c r="S563" s="2"/>
      <c r="T563" s="2"/>
    </row>
    <row r="564" spans="1:20" ht="13">
      <c r="A564" s="2"/>
      <c r="B564" s="2"/>
      <c r="C564" s="2"/>
      <c r="D564" s="2"/>
      <c r="E564" s="2"/>
      <c r="F564" s="2"/>
      <c r="G564" s="2"/>
      <c r="H564" s="2"/>
      <c r="I564" s="2"/>
      <c r="J564" s="2"/>
      <c r="K564" s="2"/>
      <c r="L564" s="2"/>
      <c r="M564" s="2"/>
      <c r="N564" s="2"/>
      <c r="O564" s="2"/>
      <c r="P564" s="2"/>
      <c r="Q564" s="2"/>
      <c r="R564" s="2"/>
      <c r="S564" s="2"/>
      <c r="T564" s="2"/>
    </row>
    <row r="565" spans="1:20" ht="13">
      <c r="A565" s="2"/>
      <c r="B565" s="2"/>
      <c r="C565" s="2"/>
      <c r="D565" s="2"/>
      <c r="E565" s="2"/>
      <c r="F565" s="2"/>
      <c r="G565" s="2"/>
      <c r="H565" s="2"/>
      <c r="I565" s="2"/>
      <c r="J565" s="2"/>
      <c r="K565" s="2"/>
      <c r="L565" s="2"/>
      <c r="M565" s="2"/>
      <c r="N565" s="2"/>
      <c r="O565" s="2"/>
      <c r="P565" s="2"/>
      <c r="Q565" s="2"/>
      <c r="R565" s="2"/>
      <c r="S565" s="2"/>
      <c r="T565" s="2"/>
    </row>
    <row r="566" spans="1:20" ht="13">
      <c r="A566" s="2"/>
      <c r="B566" s="2"/>
      <c r="C566" s="2"/>
      <c r="D566" s="2"/>
      <c r="E566" s="2"/>
      <c r="F566" s="2"/>
      <c r="G566" s="2"/>
      <c r="H566" s="2"/>
      <c r="I566" s="2"/>
      <c r="J566" s="2"/>
      <c r="K566" s="2"/>
      <c r="L566" s="2"/>
      <c r="M566" s="2"/>
      <c r="N566" s="2"/>
      <c r="O566" s="2"/>
      <c r="P566" s="2"/>
      <c r="Q566" s="2"/>
      <c r="R566" s="2"/>
      <c r="S566" s="2"/>
      <c r="T566" s="2"/>
    </row>
    <row r="567" spans="1:20" ht="13">
      <c r="A567" s="2"/>
      <c r="B567" s="2"/>
      <c r="C567" s="2"/>
      <c r="D567" s="2"/>
      <c r="E567" s="2"/>
      <c r="F567" s="2"/>
      <c r="G567" s="2"/>
      <c r="H567" s="2"/>
      <c r="I567" s="2"/>
      <c r="J567" s="2"/>
      <c r="K567" s="2"/>
      <c r="L567" s="2"/>
      <c r="M567" s="2"/>
      <c r="N567" s="2"/>
      <c r="O567" s="2"/>
      <c r="P567" s="2"/>
      <c r="Q567" s="2"/>
      <c r="R567" s="2"/>
      <c r="S567" s="2"/>
      <c r="T567" s="2"/>
    </row>
    <row r="568" spans="1:20" ht="13">
      <c r="A568" s="2"/>
      <c r="B568" s="2"/>
      <c r="C568" s="2"/>
      <c r="D568" s="2"/>
      <c r="E568" s="2"/>
      <c r="F568" s="2"/>
      <c r="G568" s="2"/>
      <c r="H568" s="2"/>
      <c r="I568" s="2"/>
      <c r="J568" s="2"/>
      <c r="K568" s="2"/>
      <c r="L568" s="2"/>
      <c r="M568" s="2"/>
      <c r="N568" s="2"/>
      <c r="O568" s="2"/>
      <c r="P568" s="2"/>
      <c r="Q568" s="2"/>
      <c r="R568" s="2"/>
      <c r="S568" s="2"/>
      <c r="T568" s="2"/>
    </row>
    <row r="569" spans="1:20" ht="13">
      <c r="A569" s="2"/>
      <c r="B569" s="2"/>
      <c r="C569" s="2"/>
      <c r="D569" s="2"/>
      <c r="E569" s="2"/>
      <c r="F569" s="2"/>
      <c r="G569" s="2"/>
      <c r="H569" s="2"/>
      <c r="I569" s="2"/>
      <c r="J569" s="2"/>
      <c r="K569" s="2"/>
      <c r="L569" s="2"/>
      <c r="M569" s="2"/>
      <c r="N569" s="2"/>
      <c r="O569" s="2"/>
      <c r="P569" s="2"/>
      <c r="Q569" s="2"/>
      <c r="R569" s="2"/>
      <c r="S569" s="2"/>
      <c r="T569" s="2"/>
    </row>
    <row r="570" spans="1:20" ht="13">
      <c r="A570" s="2"/>
      <c r="B570" s="2"/>
      <c r="C570" s="2"/>
      <c r="D570" s="2"/>
      <c r="E570" s="2"/>
      <c r="F570" s="2"/>
      <c r="G570" s="2"/>
      <c r="H570" s="2"/>
      <c r="I570" s="2"/>
      <c r="J570" s="2"/>
      <c r="K570" s="2"/>
      <c r="L570" s="2"/>
      <c r="M570" s="2"/>
      <c r="N570" s="2"/>
      <c r="O570" s="2"/>
      <c r="P570" s="2"/>
      <c r="Q570" s="2"/>
      <c r="R570" s="2"/>
      <c r="S570" s="2"/>
      <c r="T570" s="2"/>
    </row>
    <row r="571" spans="1:20" ht="13">
      <c r="A571" s="2"/>
      <c r="B571" s="2"/>
      <c r="C571" s="2"/>
      <c r="D571" s="2"/>
      <c r="E571" s="2"/>
      <c r="F571" s="2"/>
      <c r="G571" s="2"/>
      <c r="H571" s="2"/>
      <c r="I571" s="2"/>
      <c r="J571" s="2"/>
      <c r="K571" s="2"/>
      <c r="L571" s="2"/>
      <c r="M571" s="2"/>
      <c r="N571" s="2"/>
      <c r="O571" s="2"/>
      <c r="P571" s="2"/>
      <c r="Q571" s="2"/>
      <c r="R571" s="2"/>
      <c r="S571" s="2"/>
      <c r="T571" s="2"/>
    </row>
    <row r="572" spans="1:20" ht="13">
      <c r="A572" s="2"/>
      <c r="B572" s="2"/>
      <c r="C572" s="2"/>
      <c r="D572" s="2"/>
      <c r="E572" s="2"/>
      <c r="F572" s="2"/>
      <c r="G572" s="2"/>
      <c r="H572" s="2"/>
      <c r="I572" s="2"/>
      <c r="J572" s="2"/>
      <c r="K572" s="2"/>
      <c r="L572" s="2"/>
      <c r="M572" s="2"/>
      <c r="N572" s="2"/>
      <c r="O572" s="2"/>
      <c r="P572" s="2"/>
      <c r="Q572" s="2"/>
      <c r="R572" s="2"/>
      <c r="S572" s="2"/>
      <c r="T572" s="2"/>
    </row>
    <row r="573" spans="1:20" ht="13">
      <c r="A573" s="2"/>
      <c r="B573" s="2"/>
      <c r="C573" s="2"/>
      <c r="D573" s="2"/>
      <c r="E573" s="2"/>
      <c r="F573" s="2"/>
      <c r="G573" s="2"/>
      <c r="H573" s="2"/>
      <c r="I573" s="2"/>
      <c r="J573" s="2"/>
      <c r="K573" s="2"/>
      <c r="L573" s="2"/>
      <c r="M573" s="2"/>
      <c r="N573" s="2"/>
      <c r="O573" s="2"/>
      <c r="P573" s="2"/>
      <c r="Q573" s="2"/>
      <c r="R573" s="2"/>
      <c r="S573" s="2"/>
      <c r="T573" s="2"/>
    </row>
    <row r="574" spans="1:20" ht="13">
      <c r="A574" s="2"/>
      <c r="B574" s="2"/>
      <c r="C574" s="2"/>
      <c r="D574" s="2"/>
      <c r="E574" s="2"/>
      <c r="F574" s="2"/>
      <c r="G574" s="2"/>
      <c r="H574" s="2"/>
      <c r="I574" s="2"/>
      <c r="J574" s="2"/>
      <c r="K574" s="2"/>
      <c r="L574" s="2"/>
      <c r="M574" s="2"/>
      <c r="N574" s="2"/>
      <c r="O574" s="2"/>
      <c r="P574" s="2"/>
      <c r="Q574" s="2"/>
      <c r="R574" s="2"/>
      <c r="S574" s="2"/>
      <c r="T574" s="2"/>
    </row>
    <row r="575" spans="1:20" ht="13">
      <c r="A575" s="2"/>
      <c r="B575" s="2"/>
      <c r="C575" s="2"/>
      <c r="D575" s="2"/>
      <c r="E575" s="2"/>
      <c r="F575" s="2"/>
      <c r="G575" s="2"/>
      <c r="H575" s="2"/>
      <c r="I575" s="2"/>
      <c r="J575" s="2"/>
      <c r="K575" s="2"/>
      <c r="L575" s="2"/>
      <c r="M575" s="2"/>
      <c r="N575" s="2"/>
      <c r="O575" s="2"/>
      <c r="P575" s="2"/>
      <c r="Q575" s="2"/>
      <c r="R575" s="2"/>
      <c r="S575" s="2"/>
      <c r="T575" s="2"/>
    </row>
    <row r="576" spans="1:20" ht="13">
      <c r="A576" s="2"/>
      <c r="B576" s="2"/>
      <c r="C576" s="2"/>
      <c r="D576" s="2"/>
      <c r="E576" s="2"/>
      <c r="F576" s="2"/>
      <c r="G576" s="2"/>
      <c r="H576" s="2"/>
      <c r="I576" s="2"/>
      <c r="J576" s="2"/>
      <c r="K576" s="2"/>
      <c r="L576" s="2"/>
      <c r="M576" s="2"/>
      <c r="N576" s="2"/>
      <c r="O576" s="2"/>
      <c r="P576" s="2"/>
      <c r="Q576" s="2"/>
      <c r="R576" s="2"/>
      <c r="S576" s="2"/>
      <c r="T576" s="2"/>
    </row>
    <row r="577" spans="1:20" ht="13">
      <c r="A577" s="2"/>
      <c r="B577" s="2"/>
      <c r="C577" s="2"/>
      <c r="D577" s="2"/>
      <c r="E577" s="2"/>
      <c r="F577" s="2"/>
      <c r="G577" s="2"/>
      <c r="H577" s="2"/>
      <c r="I577" s="2"/>
      <c r="J577" s="2"/>
      <c r="K577" s="2"/>
      <c r="L577" s="2"/>
      <c r="M577" s="2"/>
      <c r="N577" s="2"/>
      <c r="O577" s="2"/>
      <c r="P577" s="2"/>
      <c r="Q577" s="2"/>
      <c r="R577" s="2"/>
      <c r="S577" s="2"/>
      <c r="T577" s="2"/>
    </row>
    <row r="578" spans="1:20" ht="13">
      <c r="A578" s="2"/>
      <c r="B578" s="2"/>
      <c r="C578" s="2"/>
      <c r="D578" s="2"/>
      <c r="E578" s="2"/>
      <c r="F578" s="2"/>
      <c r="G578" s="2"/>
      <c r="H578" s="2"/>
      <c r="I578" s="2"/>
      <c r="J578" s="2"/>
      <c r="K578" s="2"/>
      <c r="L578" s="2"/>
      <c r="M578" s="2"/>
      <c r="N578" s="2"/>
      <c r="O578" s="2"/>
      <c r="P578" s="2"/>
      <c r="Q578" s="2"/>
      <c r="R578" s="2"/>
      <c r="S578" s="2"/>
      <c r="T578" s="2"/>
    </row>
    <row r="579" spans="1:20" ht="13">
      <c r="A579" s="2"/>
      <c r="B579" s="2"/>
      <c r="C579" s="2"/>
      <c r="D579" s="2"/>
      <c r="E579" s="2"/>
      <c r="F579" s="2"/>
      <c r="G579" s="2"/>
      <c r="H579" s="2"/>
      <c r="I579" s="2"/>
      <c r="J579" s="2"/>
      <c r="K579" s="2"/>
      <c r="L579" s="2"/>
      <c r="M579" s="2"/>
      <c r="N579" s="2"/>
      <c r="O579" s="2"/>
      <c r="P579" s="2"/>
      <c r="Q579" s="2"/>
      <c r="R579" s="2"/>
      <c r="S579" s="2"/>
      <c r="T579" s="2"/>
    </row>
    <row r="580" spans="1:20" ht="13">
      <c r="A580" s="2"/>
      <c r="B580" s="2"/>
      <c r="C580" s="2"/>
      <c r="D580" s="2"/>
      <c r="E580" s="2"/>
      <c r="F580" s="2"/>
      <c r="G580" s="2"/>
      <c r="H580" s="2"/>
      <c r="I580" s="2"/>
      <c r="J580" s="2"/>
      <c r="K580" s="2"/>
      <c r="L580" s="2"/>
      <c r="M580" s="2"/>
      <c r="N580" s="2"/>
      <c r="O580" s="2"/>
      <c r="P580" s="2"/>
      <c r="Q580" s="2"/>
      <c r="R580" s="2"/>
      <c r="S580" s="2"/>
      <c r="T580" s="2"/>
    </row>
    <row r="581" spans="1:20" ht="13">
      <c r="A581" s="2"/>
      <c r="B581" s="2"/>
      <c r="C581" s="2"/>
      <c r="D581" s="2"/>
      <c r="E581" s="2"/>
      <c r="F581" s="2"/>
      <c r="G581" s="2"/>
      <c r="H581" s="2"/>
      <c r="I581" s="2"/>
      <c r="J581" s="2"/>
      <c r="K581" s="2"/>
      <c r="L581" s="2"/>
      <c r="M581" s="2"/>
      <c r="N581" s="2"/>
      <c r="O581" s="2"/>
      <c r="P581" s="2"/>
      <c r="Q581" s="2"/>
      <c r="R581" s="2"/>
      <c r="S581" s="2"/>
      <c r="T581" s="2"/>
    </row>
    <row r="582" spans="1:20" ht="13">
      <c r="A582" s="2"/>
      <c r="B582" s="2"/>
      <c r="C582" s="2"/>
      <c r="D582" s="2"/>
      <c r="E582" s="2"/>
      <c r="F582" s="2"/>
      <c r="G582" s="2"/>
      <c r="H582" s="2"/>
      <c r="I582" s="2"/>
      <c r="J582" s="2"/>
      <c r="K582" s="2"/>
      <c r="L582" s="2"/>
      <c r="M582" s="2"/>
      <c r="N582" s="2"/>
      <c r="O582" s="2"/>
      <c r="P582" s="2"/>
      <c r="Q582" s="2"/>
      <c r="R582" s="2"/>
      <c r="S582" s="2"/>
      <c r="T582" s="2"/>
    </row>
    <row r="583" spans="1:20" ht="13">
      <c r="A583" s="2"/>
      <c r="B583" s="2"/>
      <c r="C583" s="2"/>
      <c r="D583" s="2"/>
      <c r="E583" s="2"/>
      <c r="F583" s="2"/>
      <c r="G583" s="2"/>
      <c r="H583" s="2"/>
      <c r="I583" s="2"/>
      <c r="J583" s="2"/>
      <c r="K583" s="2"/>
      <c r="L583" s="2"/>
      <c r="M583" s="2"/>
      <c r="N583" s="2"/>
      <c r="O583" s="2"/>
      <c r="P583" s="2"/>
      <c r="Q583" s="2"/>
      <c r="R583" s="2"/>
      <c r="S583" s="2"/>
      <c r="T583" s="2"/>
    </row>
    <row r="584" spans="1:20" ht="13">
      <c r="A584" s="2"/>
      <c r="B584" s="2"/>
      <c r="C584" s="2"/>
      <c r="D584" s="2"/>
      <c r="E584" s="2"/>
      <c r="F584" s="2"/>
      <c r="G584" s="2"/>
      <c r="H584" s="2"/>
      <c r="I584" s="2"/>
      <c r="J584" s="2"/>
      <c r="K584" s="2"/>
      <c r="L584" s="2"/>
      <c r="M584" s="2"/>
      <c r="N584" s="2"/>
      <c r="O584" s="2"/>
      <c r="P584" s="2"/>
      <c r="Q584" s="2"/>
      <c r="R584" s="2"/>
      <c r="S584" s="2"/>
      <c r="T584" s="2"/>
    </row>
    <row r="585" spans="1:20" ht="13">
      <c r="A585" s="2"/>
      <c r="B585" s="2"/>
      <c r="C585" s="2"/>
      <c r="D585" s="2"/>
      <c r="E585" s="2"/>
      <c r="F585" s="2"/>
      <c r="G585" s="2"/>
      <c r="H585" s="2"/>
      <c r="I585" s="2"/>
      <c r="J585" s="2"/>
      <c r="K585" s="2"/>
      <c r="L585" s="2"/>
      <c r="M585" s="2"/>
      <c r="N585" s="2"/>
      <c r="O585" s="2"/>
      <c r="P585" s="2"/>
      <c r="Q585" s="2"/>
      <c r="R585" s="2"/>
      <c r="S585" s="2"/>
      <c r="T585" s="2"/>
    </row>
    <row r="586" spans="1:20" ht="13">
      <c r="A586" s="2"/>
      <c r="B586" s="2"/>
      <c r="C586" s="2"/>
      <c r="D586" s="2"/>
      <c r="E586" s="2"/>
      <c r="F586" s="2"/>
      <c r="G586" s="2"/>
      <c r="H586" s="2"/>
      <c r="I586" s="2"/>
      <c r="J586" s="2"/>
      <c r="K586" s="2"/>
      <c r="L586" s="2"/>
      <c r="M586" s="2"/>
      <c r="N586" s="2"/>
      <c r="O586" s="2"/>
      <c r="P586" s="2"/>
      <c r="Q586" s="2"/>
      <c r="R586" s="2"/>
      <c r="S586" s="2"/>
      <c r="T586" s="2"/>
    </row>
    <row r="587" spans="1:20" ht="13">
      <c r="A587" s="2"/>
      <c r="B587" s="2"/>
      <c r="C587" s="2"/>
      <c r="D587" s="2"/>
      <c r="E587" s="2"/>
      <c r="F587" s="2"/>
      <c r="G587" s="2"/>
      <c r="H587" s="2"/>
      <c r="I587" s="2"/>
      <c r="J587" s="2"/>
      <c r="K587" s="2"/>
      <c r="L587" s="2"/>
      <c r="M587" s="2"/>
      <c r="N587" s="2"/>
      <c r="O587" s="2"/>
      <c r="P587" s="2"/>
      <c r="Q587" s="2"/>
      <c r="R587" s="2"/>
      <c r="S587" s="2"/>
      <c r="T587" s="2"/>
    </row>
    <row r="588" spans="1:20" ht="13">
      <c r="A588" s="2"/>
      <c r="B588" s="2"/>
      <c r="C588" s="2"/>
      <c r="D588" s="2"/>
      <c r="E588" s="2"/>
      <c r="F588" s="2"/>
      <c r="G588" s="2"/>
      <c r="H588" s="2"/>
      <c r="I588" s="2"/>
      <c r="J588" s="2"/>
      <c r="K588" s="2"/>
      <c r="L588" s="2"/>
      <c r="M588" s="2"/>
      <c r="N588" s="2"/>
      <c r="O588" s="2"/>
      <c r="P588" s="2"/>
      <c r="Q588" s="2"/>
      <c r="R588" s="2"/>
      <c r="S588" s="2"/>
      <c r="T588" s="2"/>
    </row>
    <row r="589" spans="1:20" ht="13">
      <c r="A589" s="2"/>
      <c r="B589" s="2"/>
      <c r="C589" s="2"/>
      <c r="D589" s="2"/>
      <c r="E589" s="2"/>
      <c r="F589" s="2"/>
      <c r="G589" s="2"/>
      <c r="H589" s="2"/>
      <c r="I589" s="2"/>
      <c r="J589" s="2"/>
      <c r="K589" s="2"/>
      <c r="L589" s="2"/>
      <c r="M589" s="2"/>
      <c r="N589" s="2"/>
      <c r="O589" s="2"/>
      <c r="P589" s="2"/>
      <c r="Q589" s="2"/>
      <c r="R589" s="2"/>
      <c r="S589" s="2"/>
      <c r="T589" s="2"/>
    </row>
    <row r="590" spans="1:20" ht="13">
      <c r="A590" s="2"/>
      <c r="B590" s="2"/>
      <c r="C590" s="2"/>
      <c r="D590" s="2"/>
      <c r="E590" s="2"/>
      <c r="F590" s="2"/>
      <c r="G590" s="2"/>
      <c r="H590" s="2"/>
      <c r="I590" s="2"/>
      <c r="J590" s="2"/>
      <c r="K590" s="2"/>
      <c r="L590" s="2"/>
      <c r="M590" s="2"/>
      <c r="N590" s="2"/>
      <c r="O590" s="2"/>
      <c r="P590" s="2"/>
      <c r="Q590" s="2"/>
      <c r="R590" s="2"/>
      <c r="S590" s="2"/>
      <c r="T590" s="2"/>
    </row>
    <row r="591" spans="1:20" ht="13">
      <c r="A591" s="2"/>
      <c r="B591" s="2"/>
      <c r="C591" s="2"/>
      <c r="D591" s="2"/>
      <c r="E591" s="2"/>
      <c r="F591" s="2"/>
      <c r="G591" s="2"/>
      <c r="H591" s="2"/>
      <c r="I591" s="2"/>
      <c r="J591" s="2"/>
      <c r="K591" s="2"/>
      <c r="L591" s="2"/>
      <c r="M591" s="2"/>
      <c r="N591" s="2"/>
      <c r="O591" s="2"/>
      <c r="P591" s="2"/>
      <c r="Q591" s="2"/>
      <c r="R591" s="2"/>
      <c r="S591" s="2"/>
      <c r="T591" s="2"/>
    </row>
    <row r="592" spans="1:20" ht="13">
      <c r="A592" s="2"/>
      <c r="B592" s="2"/>
      <c r="C592" s="2"/>
      <c r="D592" s="2"/>
      <c r="E592" s="2"/>
      <c r="F592" s="2"/>
      <c r="G592" s="2"/>
      <c r="H592" s="2"/>
      <c r="I592" s="2"/>
      <c r="J592" s="2"/>
      <c r="K592" s="2"/>
      <c r="L592" s="2"/>
      <c r="M592" s="2"/>
      <c r="N592" s="2"/>
      <c r="O592" s="2"/>
      <c r="P592" s="2"/>
      <c r="Q592" s="2"/>
      <c r="R592" s="2"/>
      <c r="S592" s="2"/>
      <c r="T592" s="2"/>
    </row>
    <row r="593" spans="1:20" ht="13">
      <c r="A593" s="2"/>
      <c r="B593" s="2"/>
      <c r="C593" s="2"/>
      <c r="D593" s="2"/>
      <c r="E593" s="2"/>
      <c r="F593" s="2"/>
      <c r="G593" s="2"/>
      <c r="H593" s="2"/>
      <c r="I593" s="2"/>
      <c r="J593" s="2"/>
      <c r="K593" s="2"/>
      <c r="L593" s="2"/>
      <c r="M593" s="2"/>
      <c r="N593" s="2"/>
      <c r="O593" s="2"/>
      <c r="P593" s="2"/>
      <c r="Q593" s="2"/>
      <c r="R593" s="2"/>
      <c r="S593" s="2"/>
      <c r="T593" s="2"/>
    </row>
    <row r="594" spans="1:20" ht="13">
      <c r="A594" s="2"/>
      <c r="B594" s="2"/>
      <c r="C594" s="2"/>
      <c r="D594" s="2"/>
      <c r="E594" s="2"/>
      <c r="F594" s="2"/>
      <c r="G594" s="2"/>
      <c r="H594" s="2"/>
      <c r="I594" s="2"/>
      <c r="J594" s="2"/>
      <c r="K594" s="2"/>
      <c r="L594" s="2"/>
      <c r="M594" s="2"/>
      <c r="N594" s="2"/>
      <c r="O594" s="2"/>
      <c r="P594" s="2"/>
      <c r="Q594" s="2"/>
      <c r="R594" s="2"/>
      <c r="S594" s="2"/>
      <c r="T594" s="2"/>
    </row>
    <row r="595" spans="1:20" ht="13">
      <c r="A595" s="2"/>
      <c r="B595" s="2"/>
      <c r="C595" s="2"/>
      <c r="D595" s="2"/>
      <c r="E595" s="2"/>
      <c r="F595" s="2"/>
      <c r="G595" s="2"/>
      <c r="H595" s="2"/>
      <c r="I595" s="2"/>
      <c r="J595" s="2"/>
      <c r="K595" s="2"/>
      <c r="L595" s="2"/>
      <c r="M595" s="2"/>
      <c r="N595" s="2"/>
      <c r="O595" s="2"/>
      <c r="P595" s="2"/>
      <c r="Q595" s="2"/>
      <c r="R595" s="2"/>
      <c r="S595" s="2"/>
      <c r="T595" s="2"/>
    </row>
    <row r="596" spans="1:20" ht="13">
      <c r="A596" s="2"/>
      <c r="B596" s="2"/>
      <c r="C596" s="2"/>
      <c r="D596" s="2"/>
      <c r="E596" s="2"/>
      <c r="F596" s="2"/>
      <c r="G596" s="2"/>
      <c r="H596" s="2"/>
      <c r="I596" s="2"/>
      <c r="J596" s="2"/>
      <c r="K596" s="2"/>
      <c r="L596" s="2"/>
      <c r="M596" s="2"/>
      <c r="N596" s="2"/>
      <c r="O596" s="2"/>
      <c r="P596" s="2"/>
      <c r="Q596" s="2"/>
      <c r="R596" s="2"/>
      <c r="S596" s="2"/>
      <c r="T596" s="2"/>
    </row>
    <row r="597" spans="1:20" ht="13">
      <c r="A597" s="2"/>
      <c r="B597" s="2"/>
      <c r="C597" s="2"/>
      <c r="D597" s="2"/>
      <c r="E597" s="2"/>
      <c r="F597" s="2"/>
      <c r="G597" s="2"/>
      <c r="H597" s="2"/>
      <c r="I597" s="2"/>
      <c r="J597" s="2"/>
      <c r="K597" s="2"/>
      <c r="L597" s="2"/>
      <c r="M597" s="2"/>
      <c r="N597" s="2"/>
      <c r="O597" s="2"/>
      <c r="P597" s="2"/>
      <c r="Q597" s="2"/>
      <c r="R597" s="2"/>
      <c r="S597" s="2"/>
      <c r="T597" s="2"/>
    </row>
    <row r="598" spans="1:20" ht="13">
      <c r="A598" s="2"/>
      <c r="B598" s="2"/>
      <c r="C598" s="2"/>
      <c r="D598" s="2"/>
      <c r="E598" s="2"/>
      <c r="F598" s="2"/>
      <c r="G598" s="2"/>
      <c r="H598" s="2"/>
      <c r="I598" s="2"/>
      <c r="J598" s="2"/>
      <c r="K598" s="2"/>
      <c r="L598" s="2"/>
      <c r="M598" s="2"/>
      <c r="N598" s="2"/>
      <c r="O598" s="2"/>
      <c r="P598" s="2"/>
      <c r="Q598" s="2"/>
      <c r="R598" s="2"/>
      <c r="S598" s="2"/>
      <c r="T598" s="2"/>
    </row>
    <row r="599" spans="1:20" ht="13">
      <c r="A599" s="2"/>
      <c r="B599" s="2"/>
      <c r="C599" s="2"/>
      <c r="D599" s="2"/>
      <c r="E599" s="2"/>
      <c r="F599" s="2"/>
      <c r="G599" s="2"/>
      <c r="H599" s="2"/>
      <c r="I599" s="2"/>
      <c r="J599" s="2"/>
      <c r="K599" s="2"/>
      <c r="L599" s="2"/>
      <c r="M599" s="2"/>
      <c r="N599" s="2"/>
      <c r="O599" s="2"/>
      <c r="P599" s="2"/>
      <c r="Q599" s="2"/>
      <c r="R599" s="2"/>
      <c r="S599" s="2"/>
      <c r="T599" s="2"/>
    </row>
    <row r="600" spans="1:20" ht="13">
      <c r="A600" s="2"/>
      <c r="B600" s="2"/>
      <c r="C600" s="2"/>
      <c r="D600" s="2"/>
      <c r="E600" s="2"/>
      <c r="F600" s="2"/>
      <c r="G600" s="2"/>
      <c r="H600" s="2"/>
      <c r="I600" s="2"/>
      <c r="J600" s="2"/>
      <c r="K600" s="2"/>
      <c r="L600" s="2"/>
      <c r="M600" s="2"/>
      <c r="N600" s="2"/>
      <c r="O600" s="2"/>
      <c r="P600" s="2"/>
      <c r="Q600" s="2"/>
      <c r="R600" s="2"/>
      <c r="S600" s="2"/>
      <c r="T600" s="2"/>
    </row>
    <row r="601" spans="1:20" ht="13">
      <c r="A601" s="2"/>
      <c r="B601" s="2"/>
      <c r="C601" s="2"/>
      <c r="D601" s="2"/>
      <c r="E601" s="2"/>
      <c r="F601" s="2"/>
      <c r="G601" s="2"/>
      <c r="H601" s="2"/>
      <c r="I601" s="2"/>
      <c r="J601" s="2"/>
      <c r="K601" s="2"/>
      <c r="L601" s="2"/>
      <c r="M601" s="2"/>
      <c r="N601" s="2"/>
      <c r="O601" s="2"/>
      <c r="P601" s="2"/>
      <c r="Q601" s="2"/>
      <c r="R601" s="2"/>
      <c r="S601" s="2"/>
      <c r="T601" s="2"/>
    </row>
    <row r="602" spans="1:20" ht="13">
      <c r="A602" s="2"/>
      <c r="B602" s="2"/>
      <c r="C602" s="2"/>
      <c r="D602" s="2"/>
      <c r="E602" s="2"/>
      <c r="F602" s="2"/>
      <c r="G602" s="2"/>
      <c r="H602" s="2"/>
      <c r="I602" s="2"/>
      <c r="J602" s="2"/>
      <c r="K602" s="2"/>
      <c r="L602" s="2"/>
      <c r="M602" s="2"/>
      <c r="N602" s="2"/>
      <c r="O602" s="2"/>
      <c r="P602" s="2"/>
      <c r="Q602" s="2"/>
      <c r="R602" s="2"/>
      <c r="S602" s="2"/>
      <c r="T602" s="2"/>
    </row>
    <row r="603" spans="1:20" ht="13">
      <c r="A603" s="2"/>
      <c r="B603" s="2"/>
      <c r="C603" s="2"/>
      <c r="D603" s="2"/>
      <c r="E603" s="2"/>
      <c r="F603" s="2"/>
      <c r="G603" s="2"/>
      <c r="H603" s="2"/>
      <c r="I603" s="2"/>
      <c r="J603" s="2"/>
      <c r="K603" s="2"/>
      <c r="L603" s="2"/>
      <c r="M603" s="2"/>
      <c r="N603" s="2"/>
      <c r="O603" s="2"/>
      <c r="P603" s="2"/>
      <c r="Q603" s="2"/>
      <c r="R603" s="2"/>
      <c r="S603" s="2"/>
      <c r="T603" s="2"/>
    </row>
    <row r="604" spans="1:20" ht="13">
      <c r="A604" s="2"/>
      <c r="B604" s="2"/>
      <c r="C604" s="2"/>
      <c r="D604" s="2"/>
      <c r="E604" s="2"/>
      <c r="F604" s="2"/>
      <c r="G604" s="2"/>
      <c r="H604" s="2"/>
      <c r="I604" s="2"/>
      <c r="J604" s="2"/>
      <c r="K604" s="2"/>
      <c r="L604" s="2"/>
      <c r="M604" s="2"/>
      <c r="N604" s="2"/>
      <c r="O604" s="2"/>
      <c r="P604" s="2"/>
      <c r="Q604" s="2"/>
      <c r="R604" s="2"/>
      <c r="S604" s="2"/>
      <c r="T604" s="2"/>
    </row>
    <row r="605" spans="1:20" ht="13">
      <c r="A605" s="2"/>
      <c r="B605" s="2"/>
      <c r="C605" s="2"/>
      <c r="D605" s="2"/>
      <c r="E605" s="2"/>
      <c r="F605" s="2"/>
      <c r="G605" s="2"/>
      <c r="H605" s="2"/>
      <c r="I605" s="2"/>
      <c r="J605" s="2"/>
      <c r="K605" s="2"/>
      <c r="L605" s="2"/>
      <c r="M605" s="2"/>
      <c r="N605" s="2"/>
      <c r="O605" s="2"/>
      <c r="P605" s="2"/>
      <c r="Q605" s="2"/>
      <c r="R605" s="2"/>
      <c r="S605" s="2"/>
      <c r="T605" s="2"/>
    </row>
    <row r="606" spans="1:20" ht="13">
      <c r="A606" s="2"/>
      <c r="B606" s="2"/>
      <c r="C606" s="2"/>
      <c r="D606" s="2"/>
      <c r="E606" s="2"/>
      <c r="F606" s="2"/>
      <c r="G606" s="2"/>
      <c r="H606" s="2"/>
      <c r="I606" s="2"/>
      <c r="J606" s="2"/>
      <c r="K606" s="2"/>
      <c r="L606" s="2"/>
      <c r="M606" s="2"/>
      <c r="N606" s="2"/>
      <c r="O606" s="2"/>
      <c r="P606" s="2"/>
      <c r="Q606" s="2"/>
      <c r="R606" s="2"/>
      <c r="S606" s="2"/>
      <c r="T606" s="2"/>
    </row>
    <row r="607" spans="1:20" ht="13">
      <c r="A607" s="2"/>
      <c r="B607" s="2"/>
      <c r="C607" s="2"/>
      <c r="D607" s="2"/>
      <c r="E607" s="2"/>
      <c r="F607" s="2"/>
      <c r="G607" s="2"/>
      <c r="H607" s="2"/>
      <c r="I607" s="2"/>
      <c r="J607" s="2"/>
      <c r="K607" s="2"/>
      <c r="L607" s="2"/>
      <c r="M607" s="2"/>
      <c r="N607" s="2"/>
      <c r="O607" s="2"/>
      <c r="P607" s="2"/>
      <c r="Q607" s="2"/>
      <c r="R607" s="2"/>
      <c r="S607" s="2"/>
      <c r="T607" s="2"/>
    </row>
    <row r="608" spans="1:20" ht="13">
      <c r="A608" s="2"/>
      <c r="B608" s="2"/>
      <c r="C608" s="2"/>
      <c r="D608" s="2"/>
      <c r="E608" s="2"/>
      <c r="F608" s="2"/>
      <c r="G608" s="2"/>
      <c r="H608" s="2"/>
      <c r="I608" s="2"/>
      <c r="J608" s="2"/>
      <c r="K608" s="2"/>
      <c r="L608" s="2"/>
      <c r="M608" s="2"/>
      <c r="N608" s="2"/>
      <c r="O608" s="2"/>
      <c r="P608" s="2"/>
      <c r="Q608" s="2"/>
      <c r="R608" s="2"/>
      <c r="S608" s="2"/>
      <c r="T608" s="2"/>
    </row>
    <row r="609" spans="1:20" ht="13">
      <c r="A609" s="2"/>
      <c r="B609" s="2"/>
      <c r="C609" s="2"/>
      <c r="D609" s="2"/>
      <c r="E609" s="2"/>
      <c r="F609" s="2"/>
      <c r="G609" s="2"/>
      <c r="H609" s="2"/>
      <c r="I609" s="2"/>
      <c r="J609" s="2"/>
      <c r="K609" s="2"/>
      <c r="L609" s="2"/>
      <c r="M609" s="2"/>
      <c r="N609" s="2"/>
      <c r="O609" s="2"/>
      <c r="P609" s="2"/>
      <c r="Q609" s="2"/>
      <c r="R609" s="2"/>
      <c r="S609" s="2"/>
      <c r="T609" s="2"/>
    </row>
    <row r="610" spans="1:20" ht="13">
      <c r="A610" s="2"/>
      <c r="B610" s="2"/>
      <c r="C610" s="2"/>
      <c r="D610" s="2"/>
      <c r="E610" s="2"/>
      <c r="F610" s="2"/>
      <c r="G610" s="2"/>
      <c r="H610" s="2"/>
      <c r="I610" s="2"/>
      <c r="J610" s="2"/>
      <c r="K610" s="2"/>
      <c r="L610" s="2"/>
      <c r="M610" s="2"/>
      <c r="N610" s="2"/>
      <c r="O610" s="2"/>
      <c r="P610" s="2"/>
      <c r="Q610" s="2"/>
      <c r="R610" s="2"/>
      <c r="S610" s="2"/>
      <c r="T610" s="2"/>
    </row>
    <row r="611" spans="1:20" ht="13">
      <c r="A611" s="2"/>
      <c r="B611" s="2"/>
      <c r="C611" s="2"/>
      <c r="D611" s="2"/>
      <c r="E611" s="2"/>
      <c r="F611" s="2"/>
      <c r="G611" s="2"/>
      <c r="H611" s="2"/>
      <c r="I611" s="2"/>
      <c r="J611" s="2"/>
      <c r="K611" s="2"/>
      <c r="L611" s="2"/>
      <c r="M611" s="2"/>
      <c r="N611" s="2"/>
      <c r="O611" s="2"/>
      <c r="P611" s="2"/>
      <c r="Q611" s="2"/>
      <c r="R611" s="2"/>
      <c r="S611" s="2"/>
      <c r="T611" s="2"/>
    </row>
    <row r="612" spans="1:20" ht="13">
      <c r="A612" s="2"/>
      <c r="B612" s="2"/>
      <c r="C612" s="2"/>
      <c r="D612" s="2"/>
      <c r="E612" s="2"/>
      <c r="F612" s="2"/>
      <c r="G612" s="2"/>
      <c r="H612" s="2"/>
      <c r="I612" s="2"/>
      <c r="J612" s="2"/>
      <c r="K612" s="2"/>
      <c r="L612" s="2"/>
      <c r="M612" s="2"/>
      <c r="N612" s="2"/>
      <c r="O612" s="2"/>
      <c r="P612" s="2"/>
      <c r="Q612" s="2"/>
      <c r="R612" s="2"/>
      <c r="S612" s="2"/>
      <c r="T612" s="2"/>
    </row>
    <row r="613" spans="1:20" ht="13">
      <c r="A613" s="2"/>
      <c r="B613" s="2"/>
      <c r="C613" s="2"/>
      <c r="D613" s="2"/>
      <c r="E613" s="2"/>
      <c r="F613" s="2"/>
      <c r="G613" s="2"/>
      <c r="H613" s="2"/>
      <c r="I613" s="2"/>
      <c r="J613" s="2"/>
      <c r="K613" s="2"/>
      <c r="L613" s="2"/>
      <c r="M613" s="2"/>
      <c r="N613" s="2"/>
      <c r="O613" s="2"/>
      <c r="P613" s="2"/>
      <c r="Q613" s="2"/>
      <c r="R613" s="2"/>
      <c r="S613" s="2"/>
      <c r="T613" s="2"/>
    </row>
    <row r="614" spans="1:20" ht="13">
      <c r="A614" s="2"/>
      <c r="B614" s="2"/>
      <c r="C614" s="2"/>
      <c r="D614" s="2"/>
      <c r="E614" s="2"/>
      <c r="F614" s="2"/>
      <c r="G614" s="2"/>
      <c r="H614" s="2"/>
      <c r="I614" s="2"/>
      <c r="J614" s="2"/>
      <c r="K614" s="2"/>
      <c r="L614" s="2"/>
      <c r="M614" s="2"/>
      <c r="N614" s="2"/>
      <c r="O614" s="2"/>
      <c r="P614" s="2"/>
      <c r="Q614" s="2"/>
      <c r="R614" s="2"/>
      <c r="S614" s="2"/>
      <c r="T614" s="2"/>
    </row>
    <row r="615" spans="1:20" ht="13">
      <c r="A615" s="2"/>
      <c r="B615" s="2"/>
      <c r="C615" s="2"/>
      <c r="D615" s="2"/>
      <c r="E615" s="2"/>
      <c r="F615" s="2"/>
      <c r="G615" s="2"/>
      <c r="H615" s="2"/>
      <c r="I615" s="2"/>
      <c r="J615" s="2"/>
      <c r="K615" s="2"/>
      <c r="L615" s="2"/>
      <c r="M615" s="2"/>
      <c r="N615" s="2"/>
      <c r="O615" s="2"/>
      <c r="P615" s="2"/>
      <c r="Q615" s="2"/>
      <c r="R615" s="2"/>
      <c r="S615" s="2"/>
      <c r="T615" s="2"/>
    </row>
    <row r="616" spans="1:20" ht="13">
      <c r="A616" s="2"/>
      <c r="B616" s="2"/>
      <c r="C616" s="2"/>
      <c r="D616" s="2"/>
      <c r="E616" s="2"/>
      <c r="F616" s="2"/>
      <c r="G616" s="2"/>
      <c r="H616" s="2"/>
      <c r="I616" s="2"/>
      <c r="J616" s="2"/>
      <c r="K616" s="2"/>
      <c r="L616" s="2"/>
      <c r="M616" s="2"/>
      <c r="N616" s="2"/>
      <c r="O616" s="2"/>
      <c r="P616" s="2"/>
      <c r="Q616" s="2"/>
      <c r="R616" s="2"/>
      <c r="S616" s="2"/>
      <c r="T616" s="2"/>
    </row>
    <row r="617" spans="1:20" ht="13">
      <c r="A617" s="2"/>
      <c r="B617" s="2"/>
      <c r="C617" s="2"/>
      <c r="D617" s="2"/>
      <c r="E617" s="2"/>
      <c r="F617" s="2"/>
      <c r="G617" s="2"/>
      <c r="H617" s="2"/>
      <c r="I617" s="2"/>
      <c r="J617" s="2"/>
      <c r="K617" s="2"/>
      <c r="L617" s="2"/>
      <c r="M617" s="2"/>
      <c r="N617" s="2"/>
      <c r="O617" s="2"/>
      <c r="P617" s="2"/>
      <c r="Q617" s="2"/>
      <c r="R617" s="2"/>
      <c r="S617" s="2"/>
      <c r="T617" s="2"/>
    </row>
    <row r="618" spans="1:20" ht="13">
      <c r="A618" s="2"/>
      <c r="B618" s="2"/>
      <c r="C618" s="2"/>
      <c r="D618" s="2"/>
      <c r="E618" s="2"/>
      <c r="F618" s="2"/>
      <c r="G618" s="2"/>
      <c r="H618" s="2"/>
      <c r="I618" s="2"/>
      <c r="J618" s="2"/>
      <c r="K618" s="2"/>
      <c r="L618" s="2"/>
      <c r="M618" s="2"/>
      <c r="N618" s="2"/>
      <c r="O618" s="2"/>
      <c r="P618" s="2"/>
      <c r="Q618" s="2"/>
      <c r="R618" s="2"/>
      <c r="S618" s="2"/>
      <c r="T618" s="2"/>
    </row>
    <row r="619" spans="1:20" ht="13">
      <c r="A619" s="2"/>
      <c r="B619" s="2"/>
      <c r="C619" s="2"/>
      <c r="D619" s="2"/>
      <c r="E619" s="2"/>
      <c r="F619" s="2"/>
      <c r="G619" s="2"/>
      <c r="H619" s="2"/>
      <c r="I619" s="2"/>
      <c r="J619" s="2"/>
      <c r="K619" s="2"/>
      <c r="L619" s="2"/>
      <c r="M619" s="2"/>
      <c r="N619" s="2"/>
      <c r="O619" s="2"/>
      <c r="P619" s="2"/>
      <c r="Q619" s="2"/>
      <c r="R619" s="2"/>
      <c r="S619" s="2"/>
      <c r="T619" s="2"/>
    </row>
    <row r="620" spans="1:20" ht="13">
      <c r="A620" s="2"/>
      <c r="B620" s="2"/>
      <c r="C620" s="2"/>
      <c r="D620" s="2"/>
      <c r="E620" s="2"/>
      <c r="F620" s="2"/>
      <c r="G620" s="2"/>
      <c r="H620" s="2"/>
      <c r="I620" s="2"/>
      <c r="J620" s="2"/>
      <c r="K620" s="2"/>
      <c r="L620" s="2"/>
      <c r="M620" s="2"/>
      <c r="N620" s="2"/>
      <c r="O620" s="2"/>
      <c r="P620" s="2"/>
      <c r="Q620" s="2"/>
      <c r="R620" s="2"/>
      <c r="S620" s="2"/>
      <c r="T620" s="2"/>
    </row>
    <row r="621" spans="1:20" ht="13">
      <c r="A621" s="2"/>
      <c r="B621" s="2"/>
      <c r="C621" s="2"/>
      <c r="D621" s="2"/>
      <c r="E621" s="2"/>
      <c r="F621" s="2"/>
      <c r="G621" s="2"/>
      <c r="H621" s="2"/>
      <c r="I621" s="2"/>
      <c r="J621" s="2"/>
      <c r="K621" s="2"/>
      <c r="L621" s="2"/>
      <c r="M621" s="2"/>
      <c r="N621" s="2"/>
      <c r="O621" s="2"/>
      <c r="P621" s="2"/>
      <c r="Q621" s="2"/>
      <c r="R621" s="2"/>
      <c r="S621" s="2"/>
      <c r="T621" s="2"/>
    </row>
    <row r="622" spans="1:20" ht="13">
      <c r="A622" s="2"/>
      <c r="B622" s="2"/>
      <c r="C622" s="2"/>
      <c r="D622" s="2"/>
      <c r="E622" s="2"/>
      <c r="F622" s="2"/>
      <c r="G622" s="2"/>
      <c r="H622" s="2"/>
      <c r="I622" s="2"/>
      <c r="J622" s="2"/>
      <c r="K622" s="2"/>
      <c r="L622" s="2"/>
      <c r="M622" s="2"/>
      <c r="N622" s="2"/>
      <c r="O622" s="2"/>
      <c r="P622" s="2"/>
      <c r="Q622" s="2"/>
      <c r="R622" s="2"/>
      <c r="S622" s="2"/>
      <c r="T622" s="2"/>
    </row>
    <row r="623" spans="1:20" ht="13">
      <c r="A623" s="2"/>
      <c r="B623" s="2"/>
      <c r="C623" s="2"/>
      <c r="D623" s="2"/>
      <c r="E623" s="2"/>
      <c r="F623" s="2"/>
      <c r="G623" s="2"/>
      <c r="H623" s="2"/>
      <c r="I623" s="2"/>
      <c r="J623" s="2"/>
      <c r="K623" s="2"/>
      <c r="L623" s="2"/>
      <c r="M623" s="2"/>
      <c r="N623" s="2"/>
      <c r="O623" s="2"/>
      <c r="P623" s="2"/>
      <c r="Q623" s="2"/>
      <c r="R623" s="2"/>
      <c r="S623" s="2"/>
      <c r="T623" s="2"/>
    </row>
    <row r="624" spans="1:20" ht="13">
      <c r="A624" s="2"/>
      <c r="B624" s="2"/>
      <c r="C624" s="2"/>
      <c r="D624" s="2"/>
      <c r="E624" s="2"/>
      <c r="F624" s="2"/>
      <c r="G624" s="2"/>
      <c r="H624" s="2"/>
      <c r="I624" s="2"/>
      <c r="J624" s="2"/>
      <c r="K624" s="2"/>
      <c r="L624" s="2"/>
      <c r="M624" s="2"/>
      <c r="N624" s="2"/>
      <c r="O624" s="2"/>
      <c r="P624" s="2"/>
      <c r="Q624" s="2"/>
      <c r="R624" s="2"/>
      <c r="S624" s="2"/>
      <c r="T624" s="2"/>
    </row>
    <row r="625" spans="1:20" ht="13">
      <c r="A625" s="2"/>
      <c r="B625" s="2"/>
      <c r="C625" s="2"/>
      <c r="D625" s="2"/>
      <c r="E625" s="2"/>
      <c r="F625" s="2"/>
      <c r="G625" s="2"/>
      <c r="H625" s="2"/>
      <c r="I625" s="2"/>
      <c r="J625" s="2"/>
      <c r="K625" s="2"/>
      <c r="L625" s="2"/>
      <c r="M625" s="2"/>
      <c r="N625" s="2"/>
      <c r="O625" s="2"/>
      <c r="P625" s="2"/>
      <c r="Q625" s="2"/>
      <c r="R625" s="2"/>
      <c r="S625" s="2"/>
      <c r="T625" s="2"/>
    </row>
    <row r="626" spans="1:20" ht="13">
      <c r="A626" s="2"/>
      <c r="B626" s="2"/>
      <c r="C626" s="2"/>
      <c r="D626" s="2"/>
      <c r="E626" s="2"/>
      <c r="F626" s="2"/>
      <c r="G626" s="2"/>
      <c r="H626" s="2"/>
      <c r="I626" s="2"/>
      <c r="J626" s="2"/>
      <c r="K626" s="2"/>
      <c r="L626" s="2"/>
      <c r="M626" s="2"/>
      <c r="N626" s="2"/>
      <c r="O626" s="2"/>
      <c r="P626" s="2"/>
      <c r="Q626" s="2"/>
      <c r="R626" s="2"/>
      <c r="S626" s="2"/>
      <c r="T626" s="2"/>
    </row>
    <row r="627" spans="1:20" ht="13">
      <c r="A627" s="2"/>
      <c r="B627" s="2"/>
      <c r="C627" s="2"/>
      <c r="D627" s="2"/>
      <c r="E627" s="2"/>
      <c r="F627" s="2"/>
      <c r="G627" s="2"/>
      <c r="H627" s="2"/>
      <c r="I627" s="2"/>
      <c r="J627" s="2"/>
      <c r="K627" s="2"/>
      <c r="L627" s="2"/>
      <c r="M627" s="2"/>
      <c r="N627" s="2"/>
      <c r="O627" s="2"/>
      <c r="P627" s="2"/>
      <c r="Q627" s="2"/>
      <c r="R627" s="2"/>
      <c r="S627" s="2"/>
      <c r="T627" s="2"/>
    </row>
    <row r="628" spans="1:20" ht="13">
      <c r="A628" s="2"/>
      <c r="B628" s="2"/>
      <c r="C628" s="2"/>
      <c r="D628" s="2"/>
      <c r="E628" s="2"/>
      <c r="F628" s="2"/>
      <c r="G628" s="2"/>
      <c r="H628" s="2"/>
      <c r="I628" s="2"/>
      <c r="J628" s="2"/>
      <c r="K628" s="2"/>
      <c r="L628" s="2"/>
      <c r="M628" s="2"/>
      <c r="N628" s="2"/>
      <c r="O628" s="2"/>
      <c r="P628" s="2"/>
      <c r="Q628" s="2"/>
      <c r="R628" s="2"/>
      <c r="S628" s="2"/>
      <c r="T628" s="2"/>
    </row>
    <row r="629" spans="1:20" ht="13">
      <c r="A629" s="2"/>
      <c r="B629" s="2"/>
      <c r="C629" s="2"/>
      <c r="D629" s="2"/>
      <c r="E629" s="2"/>
      <c r="F629" s="2"/>
      <c r="G629" s="2"/>
      <c r="H629" s="2"/>
      <c r="I629" s="2"/>
      <c r="J629" s="2"/>
      <c r="K629" s="2"/>
      <c r="L629" s="2"/>
      <c r="M629" s="2"/>
      <c r="N629" s="2"/>
      <c r="O629" s="2"/>
      <c r="P629" s="2"/>
      <c r="Q629" s="2"/>
      <c r="R629" s="2"/>
      <c r="S629" s="2"/>
      <c r="T629" s="2"/>
    </row>
    <row r="630" spans="1:20" ht="13">
      <c r="A630" s="2"/>
      <c r="B630" s="2"/>
      <c r="C630" s="2"/>
      <c r="D630" s="2"/>
      <c r="E630" s="2"/>
      <c r="F630" s="2"/>
      <c r="G630" s="2"/>
      <c r="H630" s="2"/>
      <c r="I630" s="2"/>
      <c r="J630" s="2"/>
      <c r="K630" s="2"/>
      <c r="L630" s="2"/>
      <c r="M630" s="2"/>
      <c r="N630" s="2"/>
      <c r="O630" s="2"/>
      <c r="P630" s="2"/>
      <c r="Q630" s="2"/>
      <c r="R630" s="2"/>
      <c r="S630" s="2"/>
      <c r="T630" s="2"/>
    </row>
    <row r="631" spans="1:20" ht="13">
      <c r="A631" s="2"/>
      <c r="B631" s="2"/>
      <c r="C631" s="2"/>
      <c r="D631" s="2"/>
      <c r="E631" s="2"/>
      <c r="F631" s="2"/>
      <c r="G631" s="2"/>
      <c r="H631" s="2"/>
      <c r="I631" s="2"/>
      <c r="J631" s="2"/>
      <c r="K631" s="2"/>
      <c r="L631" s="2"/>
      <c r="M631" s="2"/>
      <c r="N631" s="2"/>
      <c r="O631" s="2"/>
      <c r="P631" s="2"/>
      <c r="Q631" s="2"/>
      <c r="R631" s="2"/>
      <c r="S631" s="2"/>
      <c r="T631" s="2"/>
    </row>
    <row r="632" spans="1:20" ht="13">
      <c r="A632" s="2"/>
      <c r="B632" s="2"/>
      <c r="C632" s="2"/>
      <c r="D632" s="2"/>
      <c r="E632" s="2"/>
      <c r="F632" s="2"/>
      <c r="G632" s="2"/>
      <c r="H632" s="2"/>
      <c r="I632" s="2"/>
      <c r="J632" s="2"/>
      <c r="K632" s="2"/>
      <c r="L632" s="2"/>
      <c r="M632" s="2"/>
      <c r="N632" s="2"/>
      <c r="O632" s="2"/>
      <c r="P632" s="2"/>
      <c r="Q632" s="2"/>
      <c r="R632" s="2"/>
      <c r="S632" s="2"/>
      <c r="T632" s="2"/>
    </row>
    <row r="633" spans="1:20" ht="13">
      <c r="A633" s="2"/>
      <c r="B633" s="2"/>
      <c r="C633" s="2"/>
      <c r="D633" s="2"/>
      <c r="E633" s="2"/>
      <c r="F633" s="2"/>
      <c r="G633" s="2"/>
      <c r="H633" s="2"/>
      <c r="I633" s="2"/>
      <c r="J633" s="2"/>
      <c r="K633" s="2"/>
      <c r="L633" s="2"/>
      <c r="M633" s="2"/>
      <c r="N633" s="2"/>
      <c r="O633" s="2"/>
      <c r="P633" s="2"/>
      <c r="Q633" s="2"/>
      <c r="R633" s="2"/>
      <c r="S633" s="2"/>
      <c r="T633" s="2"/>
    </row>
    <row r="634" spans="1:20" ht="13">
      <c r="A634" s="2"/>
      <c r="B634" s="2"/>
      <c r="C634" s="2"/>
      <c r="D634" s="2"/>
      <c r="E634" s="2"/>
      <c r="F634" s="2"/>
      <c r="G634" s="2"/>
      <c r="H634" s="2"/>
      <c r="I634" s="2"/>
      <c r="J634" s="2"/>
      <c r="K634" s="2"/>
      <c r="L634" s="2"/>
      <c r="M634" s="2"/>
      <c r="N634" s="2"/>
      <c r="O634" s="2"/>
      <c r="P634" s="2"/>
      <c r="Q634" s="2"/>
      <c r="R634" s="2"/>
      <c r="S634" s="2"/>
      <c r="T634" s="2"/>
    </row>
    <row r="635" spans="1:20" ht="13">
      <c r="A635" s="2"/>
      <c r="B635" s="2"/>
      <c r="C635" s="2"/>
      <c r="D635" s="2"/>
      <c r="E635" s="2"/>
      <c r="F635" s="2"/>
      <c r="G635" s="2"/>
      <c r="H635" s="2"/>
      <c r="I635" s="2"/>
      <c r="J635" s="2"/>
      <c r="K635" s="2"/>
      <c r="L635" s="2"/>
      <c r="M635" s="2"/>
      <c r="N635" s="2"/>
      <c r="O635" s="2"/>
      <c r="P635" s="2"/>
      <c r="Q635" s="2"/>
      <c r="R635" s="2"/>
      <c r="S635" s="2"/>
      <c r="T635" s="2"/>
    </row>
    <row r="636" spans="1:20" ht="13">
      <c r="A636" s="2"/>
      <c r="B636" s="2"/>
      <c r="C636" s="2"/>
      <c r="D636" s="2"/>
      <c r="E636" s="2"/>
      <c r="F636" s="2"/>
      <c r="G636" s="2"/>
      <c r="H636" s="2"/>
      <c r="I636" s="2"/>
      <c r="J636" s="2"/>
      <c r="K636" s="2"/>
      <c r="L636" s="2"/>
      <c r="M636" s="2"/>
      <c r="N636" s="2"/>
      <c r="O636" s="2"/>
      <c r="P636" s="2"/>
      <c r="Q636" s="2"/>
      <c r="R636" s="2"/>
      <c r="S636" s="2"/>
      <c r="T636" s="2"/>
    </row>
    <row r="637" spans="1:20" ht="13">
      <c r="A637" s="2"/>
      <c r="B637" s="2"/>
      <c r="C637" s="2"/>
      <c r="D637" s="2"/>
      <c r="E637" s="2"/>
      <c r="F637" s="2"/>
      <c r="G637" s="2"/>
      <c r="H637" s="2"/>
      <c r="I637" s="2"/>
      <c r="J637" s="2"/>
      <c r="K637" s="2"/>
      <c r="L637" s="2"/>
      <c r="M637" s="2"/>
      <c r="N637" s="2"/>
      <c r="O637" s="2"/>
      <c r="P637" s="2"/>
      <c r="Q637" s="2"/>
      <c r="R637" s="2"/>
      <c r="S637" s="2"/>
      <c r="T637" s="2"/>
    </row>
    <row r="638" spans="1:20" ht="13">
      <c r="A638" s="2"/>
      <c r="B638" s="2"/>
      <c r="C638" s="2"/>
      <c r="D638" s="2"/>
      <c r="E638" s="2"/>
      <c r="F638" s="2"/>
      <c r="G638" s="2"/>
      <c r="H638" s="2"/>
      <c r="I638" s="2"/>
      <c r="J638" s="2"/>
      <c r="K638" s="2"/>
      <c r="L638" s="2"/>
      <c r="M638" s="2"/>
      <c r="N638" s="2"/>
      <c r="O638" s="2"/>
      <c r="P638" s="2"/>
      <c r="Q638" s="2"/>
      <c r="R638" s="2"/>
      <c r="S638" s="2"/>
      <c r="T638" s="2"/>
    </row>
    <row r="639" spans="1:20" ht="13">
      <c r="A639" s="2"/>
      <c r="B639" s="2"/>
      <c r="C639" s="2"/>
      <c r="D639" s="2"/>
      <c r="E639" s="2"/>
      <c r="F639" s="2"/>
      <c r="G639" s="2"/>
      <c r="H639" s="2"/>
      <c r="I639" s="2"/>
      <c r="J639" s="2"/>
      <c r="K639" s="2"/>
      <c r="L639" s="2"/>
      <c r="M639" s="2"/>
      <c r="N639" s="2"/>
      <c r="O639" s="2"/>
      <c r="P639" s="2"/>
      <c r="Q639" s="2"/>
      <c r="R639" s="2"/>
      <c r="S639" s="2"/>
      <c r="T639" s="2"/>
    </row>
    <row r="640" spans="1:20" ht="13">
      <c r="A640" s="2"/>
      <c r="B640" s="2"/>
      <c r="C640" s="2"/>
      <c r="D640" s="2"/>
      <c r="E640" s="2"/>
      <c r="F640" s="2"/>
      <c r="G640" s="2"/>
      <c r="H640" s="2"/>
      <c r="I640" s="2"/>
      <c r="J640" s="2"/>
      <c r="K640" s="2"/>
      <c r="L640" s="2"/>
      <c r="M640" s="2"/>
      <c r="N640" s="2"/>
      <c r="O640" s="2"/>
      <c r="P640" s="2"/>
      <c r="Q640" s="2"/>
      <c r="R640" s="2"/>
      <c r="S640" s="2"/>
      <c r="T640" s="2"/>
    </row>
    <row r="641" spans="1:20" ht="13">
      <c r="A641" s="2"/>
      <c r="B641" s="2"/>
      <c r="C641" s="2"/>
      <c r="D641" s="2"/>
      <c r="E641" s="2"/>
      <c r="F641" s="2"/>
      <c r="G641" s="2"/>
      <c r="H641" s="2"/>
      <c r="I641" s="2"/>
      <c r="J641" s="2"/>
      <c r="K641" s="2"/>
      <c r="L641" s="2"/>
      <c r="M641" s="2"/>
      <c r="N641" s="2"/>
      <c r="O641" s="2"/>
      <c r="P641" s="2"/>
      <c r="Q641" s="2"/>
      <c r="R641" s="2"/>
      <c r="S641" s="2"/>
      <c r="T641" s="2"/>
    </row>
    <row r="642" spans="1:20" ht="13">
      <c r="A642" s="2"/>
      <c r="B642" s="2"/>
      <c r="C642" s="2"/>
      <c r="D642" s="2"/>
      <c r="E642" s="2"/>
      <c r="F642" s="2"/>
      <c r="G642" s="2"/>
      <c r="H642" s="2"/>
      <c r="I642" s="2"/>
      <c r="J642" s="2"/>
      <c r="K642" s="2"/>
      <c r="L642" s="2"/>
      <c r="M642" s="2"/>
      <c r="N642" s="2"/>
      <c r="O642" s="2"/>
      <c r="P642" s="2"/>
      <c r="Q642" s="2"/>
      <c r="R642" s="2"/>
      <c r="S642" s="2"/>
      <c r="T642" s="2"/>
    </row>
    <row r="643" spans="1:20" ht="13">
      <c r="A643" s="2"/>
      <c r="B643" s="2"/>
      <c r="C643" s="2"/>
      <c r="D643" s="2"/>
      <c r="E643" s="2"/>
      <c r="F643" s="2"/>
      <c r="G643" s="2"/>
      <c r="H643" s="2"/>
      <c r="I643" s="2"/>
      <c r="J643" s="2"/>
      <c r="K643" s="2"/>
      <c r="L643" s="2"/>
      <c r="M643" s="2"/>
      <c r="N643" s="2"/>
      <c r="O643" s="2"/>
      <c r="P643" s="2"/>
      <c r="Q643" s="2"/>
      <c r="R643" s="2"/>
      <c r="S643" s="2"/>
      <c r="T643" s="2"/>
    </row>
    <row r="644" spans="1:20" ht="13">
      <c r="A644" s="2"/>
      <c r="B644" s="2"/>
      <c r="C644" s="2"/>
      <c r="D644" s="2"/>
      <c r="E644" s="2"/>
      <c r="F644" s="2"/>
      <c r="G644" s="2"/>
      <c r="H644" s="2"/>
      <c r="I644" s="2"/>
      <c r="J644" s="2"/>
      <c r="K644" s="2"/>
      <c r="L644" s="2"/>
      <c r="M644" s="2"/>
      <c r="N644" s="2"/>
      <c r="O644" s="2"/>
      <c r="P644" s="2"/>
      <c r="Q644" s="2"/>
      <c r="R644" s="2"/>
      <c r="S644" s="2"/>
      <c r="T644" s="2"/>
    </row>
    <row r="645" spans="1:20" ht="13">
      <c r="A645" s="2"/>
      <c r="B645" s="2"/>
      <c r="C645" s="2"/>
      <c r="D645" s="2"/>
      <c r="E645" s="2"/>
      <c r="F645" s="2"/>
      <c r="G645" s="2"/>
      <c r="H645" s="2"/>
      <c r="I645" s="2"/>
      <c r="J645" s="2"/>
      <c r="K645" s="2"/>
      <c r="L645" s="2"/>
      <c r="M645" s="2"/>
      <c r="N645" s="2"/>
      <c r="O645" s="2"/>
      <c r="P645" s="2"/>
      <c r="Q645" s="2"/>
      <c r="R645" s="2"/>
      <c r="S645" s="2"/>
      <c r="T645" s="2"/>
    </row>
    <row r="646" spans="1:20" ht="13">
      <c r="A646" s="2"/>
      <c r="B646" s="2"/>
      <c r="C646" s="2"/>
      <c r="D646" s="2"/>
      <c r="E646" s="2"/>
      <c r="F646" s="2"/>
      <c r="G646" s="2"/>
      <c r="H646" s="2"/>
      <c r="I646" s="2"/>
      <c r="J646" s="2"/>
      <c r="K646" s="2"/>
      <c r="L646" s="2"/>
      <c r="M646" s="2"/>
      <c r="N646" s="2"/>
      <c r="O646" s="2"/>
      <c r="P646" s="2"/>
      <c r="Q646" s="2"/>
      <c r="R646" s="2"/>
      <c r="S646" s="2"/>
      <c r="T646" s="2"/>
    </row>
    <row r="647" spans="1:20" ht="13">
      <c r="A647" s="2"/>
      <c r="B647" s="2"/>
      <c r="C647" s="2"/>
      <c r="D647" s="2"/>
      <c r="E647" s="2"/>
      <c r="F647" s="2"/>
      <c r="G647" s="2"/>
      <c r="H647" s="2"/>
      <c r="I647" s="2"/>
      <c r="J647" s="2"/>
      <c r="K647" s="2"/>
      <c r="L647" s="2"/>
      <c r="M647" s="2"/>
      <c r="N647" s="2"/>
      <c r="O647" s="2"/>
      <c r="P647" s="2"/>
      <c r="Q647" s="2"/>
      <c r="R647" s="2"/>
      <c r="S647" s="2"/>
      <c r="T647" s="2"/>
    </row>
    <row r="648" spans="1:20" ht="13">
      <c r="A648" s="2"/>
      <c r="B648" s="2"/>
      <c r="C648" s="2"/>
      <c r="D648" s="2"/>
      <c r="E648" s="2"/>
      <c r="F648" s="2"/>
      <c r="G648" s="2"/>
      <c r="H648" s="2"/>
      <c r="I648" s="2"/>
      <c r="J648" s="2"/>
      <c r="K648" s="2"/>
      <c r="L648" s="2"/>
      <c r="M648" s="2"/>
      <c r="N648" s="2"/>
      <c r="O648" s="2"/>
      <c r="P648" s="2"/>
      <c r="Q648" s="2"/>
      <c r="R648" s="2"/>
      <c r="S648" s="2"/>
      <c r="T648" s="2"/>
    </row>
    <row r="649" spans="1:20" ht="13">
      <c r="A649" s="2"/>
      <c r="B649" s="2"/>
      <c r="C649" s="2"/>
      <c r="D649" s="2"/>
      <c r="E649" s="2"/>
      <c r="F649" s="2"/>
      <c r="G649" s="2"/>
      <c r="H649" s="2"/>
      <c r="I649" s="2"/>
      <c r="J649" s="2"/>
      <c r="K649" s="2"/>
      <c r="L649" s="2"/>
      <c r="M649" s="2"/>
      <c r="N649" s="2"/>
      <c r="O649" s="2"/>
      <c r="P649" s="2"/>
      <c r="Q649" s="2"/>
      <c r="R649" s="2"/>
      <c r="S649" s="2"/>
      <c r="T649" s="2"/>
    </row>
    <row r="650" spans="1:20" ht="13">
      <c r="A650" s="2"/>
      <c r="B650" s="2"/>
      <c r="C650" s="2"/>
      <c r="D650" s="2"/>
      <c r="E650" s="2"/>
      <c r="F650" s="2"/>
      <c r="G650" s="2"/>
      <c r="H650" s="2"/>
      <c r="I650" s="2"/>
      <c r="J650" s="2"/>
      <c r="K650" s="2"/>
      <c r="L650" s="2"/>
      <c r="M650" s="2"/>
      <c r="N650" s="2"/>
      <c r="O650" s="2"/>
      <c r="P650" s="2"/>
      <c r="Q650" s="2"/>
      <c r="R650" s="2"/>
      <c r="S650" s="2"/>
      <c r="T650" s="2"/>
    </row>
    <row r="651" spans="1:20" ht="13">
      <c r="A651" s="2"/>
      <c r="B651" s="2"/>
      <c r="C651" s="2"/>
      <c r="D651" s="2"/>
      <c r="E651" s="2"/>
      <c r="F651" s="2"/>
      <c r="G651" s="2"/>
      <c r="H651" s="2"/>
      <c r="I651" s="2"/>
      <c r="J651" s="2"/>
      <c r="K651" s="2"/>
      <c r="L651" s="2"/>
      <c r="M651" s="2"/>
      <c r="N651" s="2"/>
      <c r="O651" s="2"/>
      <c r="P651" s="2"/>
      <c r="Q651" s="2"/>
      <c r="R651" s="2"/>
      <c r="S651" s="2"/>
      <c r="T651" s="2"/>
    </row>
    <row r="652" spans="1:20" ht="13">
      <c r="A652" s="2"/>
      <c r="B652" s="2"/>
      <c r="C652" s="2"/>
      <c r="D652" s="2"/>
      <c r="E652" s="2"/>
      <c r="F652" s="2"/>
      <c r="G652" s="2"/>
      <c r="H652" s="2"/>
      <c r="I652" s="2"/>
      <c r="J652" s="2"/>
      <c r="K652" s="2"/>
      <c r="L652" s="2"/>
      <c r="M652" s="2"/>
      <c r="N652" s="2"/>
      <c r="O652" s="2"/>
      <c r="P652" s="2"/>
      <c r="Q652" s="2"/>
      <c r="R652" s="2"/>
      <c r="S652" s="2"/>
      <c r="T652" s="2"/>
    </row>
    <row r="653" spans="1:20" ht="13">
      <c r="A653" s="2"/>
      <c r="B653" s="2"/>
      <c r="C653" s="2"/>
      <c r="D653" s="2"/>
      <c r="E653" s="2"/>
      <c r="F653" s="2"/>
      <c r="G653" s="2"/>
      <c r="H653" s="2"/>
      <c r="I653" s="2"/>
      <c r="J653" s="2"/>
      <c r="K653" s="2"/>
      <c r="L653" s="2"/>
      <c r="M653" s="2"/>
      <c r="N653" s="2"/>
      <c r="O653" s="2"/>
      <c r="P653" s="2"/>
      <c r="Q653" s="2"/>
      <c r="R653" s="2"/>
      <c r="S653" s="2"/>
      <c r="T653" s="2"/>
    </row>
    <row r="654" spans="1:20" ht="13">
      <c r="A654" s="2"/>
      <c r="B654" s="2"/>
      <c r="C654" s="2"/>
      <c r="D654" s="2"/>
      <c r="E654" s="2"/>
      <c r="F654" s="2"/>
      <c r="G654" s="2"/>
      <c r="H654" s="2"/>
      <c r="I654" s="2"/>
      <c r="J654" s="2"/>
      <c r="K654" s="2"/>
      <c r="L654" s="2"/>
      <c r="M654" s="2"/>
      <c r="N654" s="2"/>
      <c r="O654" s="2"/>
      <c r="P654" s="2"/>
      <c r="Q654" s="2"/>
      <c r="R654" s="2"/>
      <c r="S654" s="2"/>
      <c r="T654" s="2"/>
    </row>
    <row r="655" spans="1:20" ht="13">
      <c r="A655" s="2"/>
      <c r="B655" s="2"/>
      <c r="C655" s="2"/>
      <c r="D655" s="2"/>
      <c r="E655" s="2"/>
      <c r="F655" s="2"/>
      <c r="G655" s="2"/>
      <c r="H655" s="2"/>
      <c r="I655" s="2"/>
      <c r="J655" s="2"/>
      <c r="K655" s="2"/>
      <c r="L655" s="2"/>
      <c r="M655" s="2"/>
      <c r="N655" s="2"/>
      <c r="O655" s="2"/>
      <c r="P655" s="2"/>
      <c r="Q655" s="2"/>
      <c r="R655" s="2"/>
      <c r="S655" s="2"/>
      <c r="T655" s="2"/>
    </row>
    <row r="656" spans="1:20" ht="13">
      <c r="A656" s="2"/>
      <c r="B656" s="2"/>
      <c r="C656" s="2"/>
      <c r="D656" s="2"/>
      <c r="E656" s="2"/>
      <c r="F656" s="2"/>
      <c r="G656" s="2"/>
      <c r="H656" s="2"/>
      <c r="I656" s="2"/>
      <c r="J656" s="2"/>
      <c r="K656" s="2"/>
      <c r="L656" s="2"/>
      <c r="M656" s="2"/>
      <c r="N656" s="2"/>
      <c r="O656" s="2"/>
      <c r="P656" s="2"/>
      <c r="Q656" s="2"/>
      <c r="R656" s="2"/>
      <c r="S656" s="2"/>
      <c r="T656" s="2"/>
    </row>
    <row r="657" spans="1:20" ht="13">
      <c r="A657" s="2"/>
      <c r="B657" s="2"/>
      <c r="C657" s="2"/>
      <c r="D657" s="2"/>
      <c r="E657" s="2"/>
      <c r="F657" s="2"/>
      <c r="G657" s="2"/>
      <c r="H657" s="2"/>
      <c r="I657" s="2"/>
      <c r="J657" s="2"/>
      <c r="K657" s="2"/>
      <c r="L657" s="2"/>
      <c r="M657" s="2"/>
      <c r="N657" s="2"/>
      <c r="O657" s="2"/>
      <c r="P657" s="2"/>
      <c r="Q657" s="2"/>
      <c r="R657" s="2"/>
      <c r="S657" s="2"/>
      <c r="T657" s="2"/>
    </row>
    <row r="658" spans="1:20" ht="13">
      <c r="A658" s="2"/>
      <c r="B658" s="2"/>
      <c r="C658" s="2"/>
      <c r="D658" s="2"/>
      <c r="E658" s="2"/>
      <c r="F658" s="2"/>
      <c r="G658" s="2"/>
      <c r="H658" s="2"/>
      <c r="I658" s="2"/>
      <c r="J658" s="2"/>
      <c r="K658" s="2"/>
      <c r="L658" s="2"/>
      <c r="M658" s="2"/>
      <c r="N658" s="2"/>
      <c r="O658" s="2"/>
      <c r="P658" s="2"/>
      <c r="Q658" s="2"/>
      <c r="R658" s="2"/>
      <c r="S658" s="2"/>
      <c r="T658" s="2"/>
    </row>
    <row r="659" spans="1:20" ht="13">
      <c r="A659" s="2"/>
      <c r="B659" s="2"/>
      <c r="C659" s="2"/>
      <c r="D659" s="2"/>
      <c r="E659" s="2"/>
      <c r="F659" s="2"/>
      <c r="G659" s="2"/>
      <c r="H659" s="2"/>
      <c r="I659" s="2"/>
      <c r="J659" s="2"/>
      <c r="K659" s="2"/>
      <c r="L659" s="2"/>
      <c r="M659" s="2"/>
      <c r="N659" s="2"/>
      <c r="O659" s="2"/>
      <c r="P659" s="2"/>
      <c r="Q659" s="2"/>
      <c r="R659" s="2"/>
      <c r="S659" s="2"/>
      <c r="T659" s="2"/>
    </row>
    <row r="660" spans="1:20" ht="13">
      <c r="A660" s="2"/>
      <c r="B660" s="2"/>
      <c r="C660" s="2"/>
      <c r="D660" s="2"/>
      <c r="E660" s="2"/>
      <c r="F660" s="2"/>
      <c r="G660" s="2"/>
      <c r="H660" s="2"/>
      <c r="I660" s="2"/>
      <c r="J660" s="2"/>
      <c r="K660" s="2"/>
      <c r="L660" s="2"/>
      <c r="M660" s="2"/>
      <c r="N660" s="2"/>
      <c r="O660" s="2"/>
      <c r="P660" s="2"/>
      <c r="Q660" s="2"/>
      <c r="R660" s="2"/>
      <c r="S660" s="2"/>
      <c r="T660" s="2"/>
    </row>
    <row r="661" spans="1:20" ht="13">
      <c r="A661" s="2"/>
      <c r="B661" s="2"/>
      <c r="C661" s="2"/>
      <c r="D661" s="2"/>
      <c r="E661" s="2"/>
      <c r="F661" s="2"/>
      <c r="G661" s="2"/>
      <c r="H661" s="2"/>
      <c r="I661" s="2"/>
      <c r="J661" s="2"/>
      <c r="K661" s="2"/>
      <c r="L661" s="2"/>
      <c r="M661" s="2"/>
      <c r="N661" s="2"/>
      <c r="O661" s="2"/>
      <c r="P661" s="2"/>
      <c r="Q661" s="2"/>
      <c r="R661" s="2"/>
      <c r="S661" s="2"/>
      <c r="T661" s="2"/>
    </row>
    <row r="662" spans="1:20" ht="13">
      <c r="A662" s="2"/>
      <c r="B662" s="2"/>
      <c r="C662" s="2"/>
      <c r="D662" s="2"/>
      <c r="E662" s="2"/>
      <c r="F662" s="2"/>
      <c r="G662" s="2"/>
      <c r="H662" s="2"/>
      <c r="I662" s="2"/>
      <c r="J662" s="2"/>
      <c r="K662" s="2"/>
      <c r="L662" s="2"/>
      <c r="M662" s="2"/>
      <c r="N662" s="2"/>
      <c r="O662" s="2"/>
      <c r="P662" s="2"/>
      <c r="Q662" s="2"/>
      <c r="R662" s="2"/>
      <c r="S662" s="2"/>
      <c r="T662" s="2"/>
    </row>
    <row r="663" spans="1:20" ht="13">
      <c r="A663" s="2"/>
      <c r="B663" s="2"/>
      <c r="C663" s="2"/>
      <c r="D663" s="2"/>
      <c r="E663" s="2"/>
      <c r="F663" s="2"/>
      <c r="G663" s="2"/>
      <c r="H663" s="2"/>
      <c r="I663" s="2"/>
      <c r="J663" s="2"/>
      <c r="K663" s="2"/>
      <c r="L663" s="2"/>
      <c r="M663" s="2"/>
      <c r="N663" s="2"/>
      <c r="O663" s="2"/>
      <c r="P663" s="2"/>
      <c r="Q663" s="2"/>
      <c r="R663" s="2"/>
      <c r="S663" s="2"/>
      <c r="T663" s="2"/>
    </row>
    <row r="664" spans="1:20" ht="13">
      <c r="A664" s="2"/>
      <c r="B664" s="2"/>
      <c r="C664" s="2"/>
      <c r="D664" s="2"/>
      <c r="E664" s="2"/>
      <c r="F664" s="2"/>
      <c r="G664" s="2"/>
      <c r="H664" s="2"/>
      <c r="I664" s="2"/>
      <c r="J664" s="2"/>
      <c r="K664" s="2"/>
      <c r="L664" s="2"/>
      <c r="M664" s="2"/>
      <c r="N664" s="2"/>
      <c r="O664" s="2"/>
      <c r="P664" s="2"/>
      <c r="Q664" s="2"/>
      <c r="R664" s="2"/>
      <c r="S664" s="2"/>
      <c r="T664" s="2"/>
    </row>
    <row r="665" spans="1:20" ht="13">
      <c r="A665" s="2"/>
      <c r="B665" s="2"/>
      <c r="C665" s="2"/>
      <c r="D665" s="2"/>
      <c r="E665" s="2"/>
      <c r="F665" s="2"/>
      <c r="G665" s="2"/>
      <c r="H665" s="2"/>
      <c r="I665" s="2"/>
      <c r="J665" s="2"/>
      <c r="K665" s="2"/>
      <c r="L665" s="2"/>
      <c r="M665" s="2"/>
      <c r="N665" s="2"/>
      <c r="O665" s="2"/>
      <c r="P665" s="2"/>
      <c r="Q665" s="2"/>
      <c r="R665" s="2"/>
      <c r="S665" s="2"/>
      <c r="T665" s="2"/>
    </row>
    <row r="666" spans="1:20" ht="13">
      <c r="A666" s="2"/>
      <c r="B666" s="2"/>
      <c r="C666" s="2"/>
      <c r="D666" s="2"/>
      <c r="E666" s="2"/>
      <c r="F666" s="2"/>
      <c r="G666" s="2"/>
      <c r="H666" s="2"/>
      <c r="I666" s="2"/>
      <c r="J666" s="2"/>
      <c r="K666" s="2"/>
      <c r="L666" s="2"/>
      <c r="M666" s="2"/>
      <c r="N666" s="2"/>
      <c r="O666" s="2"/>
      <c r="P666" s="2"/>
      <c r="Q666" s="2"/>
      <c r="R666" s="2"/>
      <c r="S666" s="2"/>
      <c r="T666" s="2"/>
    </row>
    <row r="667" spans="1:20" ht="13">
      <c r="A667" s="2"/>
      <c r="B667" s="2"/>
      <c r="C667" s="2"/>
      <c r="D667" s="2"/>
      <c r="E667" s="2"/>
      <c r="F667" s="2"/>
      <c r="G667" s="2"/>
      <c r="H667" s="2"/>
      <c r="I667" s="2"/>
      <c r="J667" s="2"/>
      <c r="K667" s="2"/>
      <c r="L667" s="2"/>
      <c r="M667" s="2"/>
      <c r="N667" s="2"/>
      <c r="O667" s="2"/>
      <c r="P667" s="2"/>
      <c r="Q667" s="2"/>
      <c r="R667" s="2"/>
      <c r="S667" s="2"/>
      <c r="T667" s="2"/>
    </row>
    <row r="668" spans="1:20" ht="13">
      <c r="A668" s="2"/>
      <c r="B668" s="2"/>
      <c r="C668" s="2"/>
      <c r="D668" s="2"/>
      <c r="E668" s="2"/>
      <c r="F668" s="2"/>
      <c r="G668" s="2"/>
      <c r="H668" s="2"/>
      <c r="I668" s="2"/>
      <c r="J668" s="2"/>
      <c r="K668" s="2"/>
      <c r="L668" s="2"/>
      <c r="M668" s="2"/>
      <c r="N668" s="2"/>
      <c r="O668" s="2"/>
      <c r="P668" s="2"/>
      <c r="Q668" s="2"/>
      <c r="R668" s="2"/>
      <c r="S668" s="2"/>
      <c r="T668" s="2"/>
    </row>
    <row r="669" spans="1:20" ht="13">
      <c r="A669" s="2"/>
      <c r="B669" s="2"/>
      <c r="C669" s="2"/>
      <c r="D669" s="2"/>
      <c r="E669" s="2"/>
      <c r="F669" s="2"/>
      <c r="G669" s="2"/>
      <c r="H669" s="2"/>
      <c r="I669" s="2"/>
      <c r="J669" s="2"/>
      <c r="K669" s="2"/>
      <c r="L669" s="2"/>
      <c r="M669" s="2"/>
      <c r="N669" s="2"/>
      <c r="O669" s="2"/>
      <c r="P669" s="2"/>
      <c r="Q669" s="2"/>
      <c r="R669" s="2"/>
      <c r="S669" s="2"/>
      <c r="T669" s="2"/>
    </row>
    <row r="670" spans="1:20" ht="13">
      <c r="A670" s="2"/>
      <c r="B670" s="2"/>
      <c r="C670" s="2"/>
      <c r="D670" s="2"/>
      <c r="E670" s="2"/>
      <c r="F670" s="2"/>
      <c r="G670" s="2"/>
      <c r="H670" s="2"/>
      <c r="I670" s="2"/>
      <c r="J670" s="2"/>
      <c r="K670" s="2"/>
      <c r="L670" s="2"/>
      <c r="M670" s="2"/>
      <c r="N670" s="2"/>
      <c r="O670" s="2"/>
      <c r="P670" s="2"/>
      <c r="Q670" s="2"/>
      <c r="R670" s="2"/>
      <c r="S670" s="2"/>
      <c r="T670" s="2"/>
    </row>
    <row r="671" spans="1:20" ht="13">
      <c r="A671" s="2"/>
      <c r="B671" s="2"/>
      <c r="C671" s="2"/>
      <c r="D671" s="2"/>
      <c r="E671" s="2"/>
      <c r="F671" s="2"/>
      <c r="G671" s="2"/>
      <c r="H671" s="2"/>
      <c r="I671" s="2"/>
      <c r="J671" s="2"/>
      <c r="K671" s="2"/>
      <c r="L671" s="2"/>
      <c r="M671" s="2"/>
      <c r="N671" s="2"/>
      <c r="O671" s="2"/>
      <c r="P671" s="2"/>
      <c r="Q671" s="2"/>
      <c r="R671" s="2"/>
      <c r="S671" s="2"/>
      <c r="T671" s="2"/>
    </row>
    <row r="672" spans="1:20" ht="13">
      <c r="A672" s="2"/>
      <c r="B672" s="2"/>
      <c r="C672" s="2"/>
      <c r="D672" s="2"/>
      <c r="E672" s="2"/>
      <c r="F672" s="2"/>
      <c r="G672" s="2"/>
      <c r="H672" s="2"/>
      <c r="I672" s="2"/>
      <c r="J672" s="2"/>
      <c r="K672" s="2"/>
      <c r="L672" s="2"/>
      <c r="M672" s="2"/>
      <c r="N672" s="2"/>
      <c r="O672" s="2"/>
      <c r="P672" s="2"/>
      <c r="Q672" s="2"/>
      <c r="R672" s="2"/>
      <c r="S672" s="2"/>
      <c r="T672" s="2"/>
    </row>
    <row r="673" spans="1:20" ht="13">
      <c r="A673" s="2"/>
      <c r="B673" s="2"/>
      <c r="C673" s="2"/>
      <c r="D673" s="2"/>
      <c r="E673" s="2"/>
      <c r="F673" s="2"/>
      <c r="G673" s="2"/>
      <c r="H673" s="2"/>
      <c r="I673" s="2"/>
      <c r="J673" s="2"/>
      <c r="K673" s="2"/>
      <c r="L673" s="2"/>
      <c r="M673" s="2"/>
      <c r="N673" s="2"/>
      <c r="O673" s="2"/>
      <c r="P673" s="2"/>
      <c r="Q673" s="2"/>
      <c r="R673" s="2"/>
      <c r="S673" s="2"/>
      <c r="T673" s="2"/>
    </row>
    <row r="674" spans="1:20" ht="13">
      <c r="A674" s="2"/>
      <c r="B674" s="2"/>
      <c r="C674" s="2"/>
      <c r="D674" s="2"/>
      <c r="E674" s="2"/>
      <c r="F674" s="2"/>
      <c r="G674" s="2"/>
      <c r="H674" s="2"/>
      <c r="I674" s="2"/>
      <c r="J674" s="2"/>
      <c r="K674" s="2"/>
      <c r="L674" s="2"/>
      <c r="M674" s="2"/>
      <c r="N674" s="2"/>
      <c r="O674" s="2"/>
      <c r="P674" s="2"/>
      <c r="Q674" s="2"/>
      <c r="R674" s="2"/>
      <c r="S674" s="2"/>
      <c r="T674" s="2"/>
    </row>
    <row r="675" spans="1:20" ht="13">
      <c r="A675" s="2"/>
      <c r="B675" s="2"/>
      <c r="C675" s="2"/>
      <c r="D675" s="2"/>
      <c r="E675" s="2"/>
      <c r="F675" s="2"/>
      <c r="G675" s="2"/>
      <c r="H675" s="2"/>
      <c r="I675" s="2"/>
      <c r="J675" s="2"/>
      <c r="K675" s="2"/>
      <c r="L675" s="2"/>
      <c r="M675" s="2"/>
      <c r="N675" s="2"/>
      <c r="O675" s="2"/>
      <c r="P675" s="2"/>
      <c r="Q675" s="2"/>
      <c r="R675" s="2"/>
      <c r="S675" s="2"/>
      <c r="T675" s="2"/>
    </row>
    <row r="676" spans="1:20" ht="13">
      <c r="A676" s="2"/>
      <c r="B676" s="2"/>
      <c r="C676" s="2"/>
      <c r="D676" s="2"/>
      <c r="E676" s="2"/>
      <c r="F676" s="2"/>
      <c r="G676" s="2"/>
      <c r="H676" s="2"/>
      <c r="I676" s="2"/>
      <c r="J676" s="2"/>
      <c r="K676" s="2"/>
      <c r="L676" s="2"/>
      <c r="M676" s="2"/>
      <c r="N676" s="2"/>
      <c r="O676" s="2"/>
      <c r="P676" s="2"/>
      <c r="Q676" s="2"/>
      <c r="R676" s="2"/>
      <c r="S676" s="2"/>
      <c r="T676" s="2"/>
    </row>
    <row r="677" spans="1:20" ht="13">
      <c r="A677" s="2"/>
      <c r="B677" s="2"/>
      <c r="C677" s="2"/>
      <c r="D677" s="2"/>
      <c r="E677" s="2"/>
      <c r="F677" s="2"/>
      <c r="G677" s="2"/>
      <c r="H677" s="2"/>
      <c r="I677" s="2"/>
      <c r="J677" s="2"/>
      <c r="K677" s="2"/>
      <c r="L677" s="2"/>
      <c r="M677" s="2"/>
      <c r="N677" s="2"/>
      <c r="O677" s="2"/>
      <c r="P677" s="2"/>
      <c r="Q677" s="2"/>
      <c r="R677" s="2"/>
      <c r="S677" s="2"/>
      <c r="T677" s="2"/>
    </row>
    <row r="678" spans="1:20" ht="13">
      <c r="A678" s="2"/>
      <c r="B678" s="2"/>
      <c r="C678" s="2"/>
      <c r="D678" s="2"/>
      <c r="E678" s="2"/>
      <c r="F678" s="2"/>
      <c r="G678" s="2"/>
      <c r="H678" s="2"/>
      <c r="I678" s="2"/>
      <c r="J678" s="2"/>
      <c r="K678" s="2"/>
      <c r="L678" s="2"/>
      <c r="M678" s="2"/>
      <c r="N678" s="2"/>
      <c r="O678" s="2"/>
      <c r="P678" s="2"/>
      <c r="Q678" s="2"/>
      <c r="R678" s="2"/>
      <c r="S678" s="2"/>
      <c r="T678" s="2"/>
    </row>
    <row r="679" spans="1:20" ht="13">
      <c r="A679" s="2"/>
      <c r="B679" s="2"/>
      <c r="C679" s="2"/>
      <c r="D679" s="2"/>
      <c r="E679" s="2"/>
      <c r="F679" s="2"/>
      <c r="G679" s="2"/>
      <c r="H679" s="2"/>
      <c r="I679" s="2"/>
      <c r="J679" s="2"/>
      <c r="K679" s="2"/>
      <c r="L679" s="2"/>
      <c r="M679" s="2"/>
      <c r="N679" s="2"/>
      <c r="O679" s="2"/>
      <c r="P679" s="2"/>
      <c r="Q679" s="2"/>
      <c r="R679" s="2"/>
      <c r="S679" s="2"/>
      <c r="T679" s="2"/>
    </row>
    <row r="680" spans="1:20" ht="13">
      <c r="A680" s="2"/>
      <c r="B680" s="2"/>
      <c r="C680" s="2"/>
      <c r="D680" s="2"/>
      <c r="E680" s="2"/>
      <c r="F680" s="2"/>
      <c r="G680" s="2"/>
      <c r="H680" s="2"/>
      <c r="I680" s="2"/>
      <c r="J680" s="2"/>
      <c r="K680" s="2"/>
      <c r="L680" s="2"/>
      <c r="M680" s="2"/>
      <c r="N680" s="2"/>
      <c r="O680" s="2"/>
      <c r="P680" s="2"/>
      <c r="Q680" s="2"/>
      <c r="R680" s="2"/>
      <c r="S680" s="2"/>
      <c r="T680" s="2"/>
    </row>
    <row r="681" spans="1:20" ht="13">
      <c r="A681" s="2"/>
      <c r="B681" s="2"/>
      <c r="C681" s="2"/>
      <c r="D681" s="2"/>
      <c r="E681" s="2"/>
      <c r="F681" s="2"/>
      <c r="G681" s="2"/>
      <c r="H681" s="2"/>
      <c r="I681" s="2"/>
      <c r="J681" s="2"/>
      <c r="K681" s="2"/>
      <c r="L681" s="2"/>
      <c r="M681" s="2"/>
      <c r="N681" s="2"/>
      <c r="O681" s="2"/>
      <c r="P681" s="2"/>
      <c r="Q681" s="2"/>
      <c r="R681" s="2"/>
      <c r="S681" s="2"/>
      <c r="T681" s="2"/>
    </row>
    <row r="682" spans="1:20" ht="13">
      <c r="A682" s="2"/>
      <c r="B682" s="2"/>
      <c r="C682" s="2"/>
      <c r="D682" s="2"/>
      <c r="E682" s="2"/>
      <c r="F682" s="2"/>
      <c r="G682" s="2"/>
      <c r="H682" s="2"/>
      <c r="I682" s="2"/>
      <c r="J682" s="2"/>
      <c r="K682" s="2"/>
      <c r="L682" s="2"/>
      <c r="M682" s="2"/>
      <c r="N682" s="2"/>
      <c r="O682" s="2"/>
      <c r="P682" s="2"/>
      <c r="Q682" s="2"/>
      <c r="R682" s="2"/>
      <c r="S682" s="2"/>
      <c r="T682" s="2"/>
    </row>
    <row r="683" spans="1:20" ht="13">
      <c r="A683" s="2"/>
      <c r="B683" s="2"/>
      <c r="C683" s="2"/>
      <c r="D683" s="2"/>
      <c r="E683" s="2"/>
      <c r="F683" s="2"/>
      <c r="G683" s="2"/>
      <c r="H683" s="2"/>
      <c r="I683" s="2"/>
      <c r="J683" s="2"/>
      <c r="K683" s="2"/>
      <c r="L683" s="2"/>
      <c r="M683" s="2"/>
      <c r="N683" s="2"/>
      <c r="O683" s="2"/>
      <c r="P683" s="2"/>
      <c r="Q683" s="2"/>
      <c r="R683" s="2"/>
      <c r="S683" s="2"/>
      <c r="T683" s="2"/>
    </row>
    <row r="684" spans="1:20" ht="13">
      <c r="A684" s="2"/>
      <c r="B684" s="2"/>
      <c r="C684" s="2"/>
      <c r="D684" s="2"/>
      <c r="E684" s="2"/>
      <c r="F684" s="2"/>
      <c r="G684" s="2"/>
      <c r="H684" s="2"/>
      <c r="I684" s="2"/>
      <c r="J684" s="2"/>
      <c r="K684" s="2"/>
      <c r="L684" s="2"/>
      <c r="M684" s="2"/>
      <c r="N684" s="2"/>
      <c r="O684" s="2"/>
      <c r="P684" s="2"/>
      <c r="Q684" s="2"/>
      <c r="R684" s="2"/>
      <c r="S684" s="2"/>
      <c r="T684" s="2"/>
    </row>
    <row r="685" spans="1:20" ht="13">
      <c r="A685" s="2"/>
      <c r="B685" s="2"/>
      <c r="C685" s="2"/>
      <c r="D685" s="2"/>
      <c r="E685" s="2"/>
      <c r="F685" s="2"/>
      <c r="G685" s="2"/>
      <c r="H685" s="2"/>
      <c r="I685" s="2"/>
      <c r="J685" s="2"/>
      <c r="K685" s="2"/>
      <c r="L685" s="2"/>
      <c r="M685" s="2"/>
      <c r="N685" s="2"/>
      <c r="O685" s="2"/>
      <c r="P685" s="2"/>
      <c r="Q685" s="2"/>
      <c r="R685" s="2"/>
      <c r="S685" s="2"/>
      <c r="T685" s="2"/>
    </row>
    <row r="686" spans="1:20" ht="13">
      <c r="A686" s="2"/>
      <c r="B686" s="2"/>
      <c r="C686" s="2"/>
      <c r="D686" s="2"/>
      <c r="E686" s="2"/>
      <c r="F686" s="2"/>
      <c r="G686" s="2"/>
      <c r="H686" s="2"/>
      <c r="I686" s="2"/>
      <c r="J686" s="2"/>
      <c r="K686" s="2"/>
      <c r="L686" s="2"/>
      <c r="M686" s="2"/>
      <c r="N686" s="2"/>
      <c r="O686" s="2"/>
      <c r="P686" s="2"/>
      <c r="Q686" s="2"/>
      <c r="R686" s="2"/>
      <c r="S686" s="2"/>
      <c r="T686" s="2"/>
    </row>
    <row r="687" spans="1:20" ht="13">
      <c r="A687" s="2"/>
      <c r="B687" s="2"/>
      <c r="C687" s="2"/>
      <c r="D687" s="2"/>
      <c r="E687" s="2"/>
      <c r="F687" s="2"/>
      <c r="G687" s="2"/>
      <c r="H687" s="2"/>
      <c r="I687" s="2"/>
      <c r="J687" s="2"/>
      <c r="K687" s="2"/>
      <c r="L687" s="2"/>
      <c r="M687" s="2"/>
      <c r="N687" s="2"/>
      <c r="O687" s="2"/>
      <c r="P687" s="2"/>
      <c r="Q687" s="2"/>
      <c r="R687" s="2"/>
      <c r="S687" s="2"/>
      <c r="T687" s="2"/>
    </row>
    <row r="688" spans="1:20" ht="13">
      <c r="A688" s="2"/>
      <c r="B688" s="2"/>
      <c r="C688" s="2"/>
      <c r="D688" s="2"/>
      <c r="E688" s="2"/>
      <c r="F688" s="2"/>
      <c r="G688" s="2"/>
      <c r="H688" s="2"/>
      <c r="I688" s="2"/>
      <c r="J688" s="2"/>
      <c r="K688" s="2"/>
      <c r="L688" s="2"/>
      <c r="M688" s="2"/>
      <c r="N688" s="2"/>
      <c r="O688" s="2"/>
      <c r="P688" s="2"/>
      <c r="Q688" s="2"/>
      <c r="R688" s="2"/>
      <c r="S688" s="2"/>
      <c r="T688" s="2"/>
    </row>
    <row r="689" spans="1:20" ht="13">
      <c r="A689" s="2"/>
      <c r="B689" s="2"/>
      <c r="C689" s="2"/>
      <c r="D689" s="2"/>
      <c r="E689" s="2"/>
      <c r="F689" s="2"/>
      <c r="G689" s="2"/>
      <c r="H689" s="2"/>
      <c r="I689" s="2"/>
      <c r="J689" s="2"/>
      <c r="K689" s="2"/>
      <c r="L689" s="2"/>
      <c r="M689" s="2"/>
      <c r="N689" s="2"/>
      <c r="O689" s="2"/>
      <c r="P689" s="2"/>
      <c r="Q689" s="2"/>
      <c r="R689" s="2"/>
      <c r="S689" s="2"/>
      <c r="T689" s="2"/>
    </row>
    <row r="690" spans="1:20" ht="13">
      <c r="A690" s="2"/>
      <c r="B690" s="2"/>
      <c r="C690" s="2"/>
      <c r="D690" s="2"/>
      <c r="E690" s="2"/>
      <c r="F690" s="2"/>
      <c r="G690" s="2"/>
      <c r="H690" s="2"/>
      <c r="I690" s="2"/>
      <c r="J690" s="2"/>
      <c r="K690" s="2"/>
      <c r="L690" s="2"/>
      <c r="M690" s="2"/>
      <c r="N690" s="2"/>
      <c r="O690" s="2"/>
      <c r="P690" s="2"/>
      <c r="Q690" s="2"/>
      <c r="R690" s="2"/>
      <c r="S690" s="2"/>
      <c r="T690" s="2"/>
    </row>
    <row r="691" spans="1:20" ht="13">
      <c r="A691" s="2"/>
      <c r="B691" s="2"/>
      <c r="C691" s="2"/>
      <c r="D691" s="2"/>
      <c r="E691" s="2"/>
      <c r="F691" s="2"/>
      <c r="G691" s="2"/>
      <c r="H691" s="2"/>
      <c r="I691" s="2"/>
      <c r="J691" s="2"/>
      <c r="K691" s="2"/>
      <c r="L691" s="2"/>
      <c r="M691" s="2"/>
      <c r="N691" s="2"/>
      <c r="O691" s="2"/>
      <c r="P691" s="2"/>
      <c r="Q691" s="2"/>
      <c r="R691" s="2"/>
      <c r="S691" s="2"/>
      <c r="T691" s="2"/>
    </row>
    <row r="692" spans="1:20" ht="13">
      <c r="A692" s="2"/>
      <c r="B692" s="2"/>
      <c r="C692" s="2"/>
      <c r="D692" s="2"/>
      <c r="E692" s="2"/>
      <c r="F692" s="2"/>
      <c r="G692" s="2"/>
      <c r="H692" s="2"/>
      <c r="I692" s="2"/>
      <c r="J692" s="2"/>
      <c r="K692" s="2"/>
      <c r="L692" s="2"/>
      <c r="M692" s="2"/>
      <c r="N692" s="2"/>
      <c r="O692" s="2"/>
      <c r="P692" s="2"/>
      <c r="Q692" s="2"/>
      <c r="R692" s="2"/>
      <c r="S692" s="2"/>
      <c r="T692" s="2"/>
    </row>
    <row r="693" spans="1:20" ht="13">
      <c r="A693" s="2"/>
      <c r="B693" s="2"/>
      <c r="C693" s="2"/>
      <c r="D693" s="2"/>
      <c r="E693" s="2"/>
      <c r="F693" s="2"/>
      <c r="G693" s="2"/>
      <c r="H693" s="2"/>
      <c r="I693" s="2"/>
      <c r="J693" s="2"/>
      <c r="K693" s="2"/>
      <c r="L693" s="2"/>
      <c r="M693" s="2"/>
      <c r="N693" s="2"/>
      <c r="O693" s="2"/>
      <c r="P693" s="2"/>
      <c r="Q693" s="2"/>
      <c r="R693" s="2"/>
      <c r="S693" s="2"/>
      <c r="T693" s="2"/>
    </row>
    <row r="694" spans="1:20" ht="13">
      <c r="A694" s="2"/>
      <c r="B694" s="2"/>
      <c r="C694" s="2"/>
      <c r="D694" s="2"/>
      <c r="E694" s="2"/>
      <c r="F694" s="2"/>
      <c r="G694" s="2"/>
      <c r="H694" s="2"/>
      <c r="I694" s="2"/>
      <c r="J694" s="2"/>
      <c r="K694" s="2"/>
      <c r="L694" s="2"/>
      <c r="M694" s="2"/>
      <c r="N694" s="2"/>
      <c r="O694" s="2"/>
      <c r="P694" s="2"/>
      <c r="Q694" s="2"/>
      <c r="R694" s="2"/>
      <c r="S694" s="2"/>
      <c r="T694" s="2"/>
    </row>
    <row r="695" spans="1:20" ht="13">
      <c r="A695" s="2"/>
      <c r="B695" s="2"/>
      <c r="C695" s="2"/>
      <c r="D695" s="2"/>
      <c r="E695" s="2"/>
      <c r="F695" s="2"/>
      <c r="G695" s="2"/>
      <c r="H695" s="2"/>
      <c r="I695" s="2"/>
      <c r="J695" s="2"/>
      <c r="K695" s="2"/>
      <c r="L695" s="2"/>
      <c r="M695" s="2"/>
      <c r="N695" s="2"/>
      <c r="O695" s="2"/>
      <c r="P695" s="2"/>
      <c r="Q695" s="2"/>
      <c r="R695" s="2"/>
      <c r="S695" s="2"/>
      <c r="T695" s="2"/>
    </row>
    <row r="696" spans="1:20" ht="13">
      <c r="A696" s="2"/>
      <c r="B696" s="2"/>
      <c r="C696" s="2"/>
      <c r="D696" s="2"/>
      <c r="E696" s="2"/>
      <c r="F696" s="2"/>
      <c r="G696" s="2"/>
      <c r="H696" s="2"/>
      <c r="I696" s="2"/>
      <c r="J696" s="2"/>
      <c r="K696" s="2"/>
      <c r="L696" s="2"/>
      <c r="M696" s="2"/>
      <c r="N696" s="2"/>
      <c r="O696" s="2"/>
      <c r="P696" s="2"/>
      <c r="Q696" s="2"/>
      <c r="R696" s="2"/>
      <c r="S696" s="2"/>
      <c r="T696" s="2"/>
    </row>
    <row r="697" spans="1:20" ht="13">
      <c r="A697" s="2"/>
      <c r="B697" s="2"/>
      <c r="C697" s="2"/>
      <c r="D697" s="2"/>
      <c r="E697" s="2"/>
      <c r="F697" s="2"/>
      <c r="G697" s="2"/>
      <c r="H697" s="2"/>
      <c r="I697" s="2"/>
      <c r="J697" s="2"/>
      <c r="K697" s="2"/>
      <c r="L697" s="2"/>
      <c r="M697" s="2"/>
      <c r="N697" s="2"/>
      <c r="O697" s="2"/>
      <c r="P697" s="2"/>
      <c r="Q697" s="2"/>
      <c r="R697" s="2"/>
      <c r="S697" s="2"/>
      <c r="T697" s="2"/>
    </row>
    <row r="698" spans="1:20" ht="13">
      <c r="A698" s="2"/>
      <c r="B698" s="2"/>
      <c r="C698" s="2"/>
      <c r="D698" s="2"/>
      <c r="E698" s="2"/>
      <c r="F698" s="2"/>
      <c r="G698" s="2"/>
      <c r="H698" s="2"/>
      <c r="I698" s="2"/>
      <c r="J698" s="2"/>
      <c r="K698" s="2"/>
      <c r="L698" s="2"/>
      <c r="M698" s="2"/>
      <c r="N698" s="2"/>
      <c r="O698" s="2"/>
      <c r="P698" s="2"/>
      <c r="Q698" s="2"/>
      <c r="R698" s="2"/>
      <c r="S698" s="2"/>
      <c r="T698" s="2"/>
    </row>
    <row r="699" spans="1:20" ht="13">
      <c r="A699" s="2"/>
      <c r="B699" s="2"/>
      <c r="C699" s="2"/>
      <c r="D699" s="2"/>
      <c r="E699" s="2"/>
      <c r="F699" s="2"/>
      <c r="G699" s="2"/>
      <c r="H699" s="2"/>
      <c r="I699" s="2"/>
      <c r="J699" s="2"/>
      <c r="K699" s="2"/>
      <c r="L699" s="2"/>
      <c r="M699" s="2"/>
      <c r="N699" s="2"/>
      <c r="O699" s="2"/>
      <c r="P699" s="2"/>
      <c r="Q699" s="2"/>
      <c r="R699" s="2"/>
      <c r="S699" s="2"/>
      <c r="T699" s="2"/>
    </row>
    <row r="700" spans="1:20" ht="13">
      <c r="A700" s="2"/>
      <c r="B700" s="2"/>
      <c r="C700" s="2"/>
      <c r="D700" s="2"/>
      <c r="E700" s="2"/>
      <c r="F700" s="2"/>
      <c r="G700" s="2"/>
      <c r="H700" s="2"/>
      <c r="I700" s="2"/>
      <c r="J700" s="2"/>
      <c r="K700" s="2"/>
      <c r="L700" s="2"/>
      <c r="M700" s="2"/>
      <c r="N700" s="2"/>
      <c r="O700" s="2"/>
      <c r="P700" s="2"/>
      <c r="Q700" s="2"/>
      <c r="R700" s="2"/>
      <c r="S700" s="2"/>
      <c r="T700" s="2"/>
    </row>
    <row r="701" spans="1:20" ht="13">
      <c r="A701" s="2"/>
      <c r="B701" s="2"/>
      <c r="C701" s="2"/>
      <c r="D701" s="2"/>
      <c r="E701" s="2"/>
      <c r="F701" s="2"/>
      <c r="G701" s="2"/>
      <c r="H701" s="2"/>
      <c r="I701" s="2"/>
      <c r="J701" s="2"/>
      <c r="K701" s="2"/>
      <c r="L701" s="2"/>
      <c r="M701" s="2"/>
      <c r="N701" s="2"/>
      <c r="O701" s="2"/>
      <c r="P701" s="2"/>
      <c r="Q701" s="2"/>
      <c r="R701" s="2"/>
      <c r="S701" s="2"/>
      <c r="T701" s="2"/>
    </row>
    <row r="702" spans="1:20" ht="13">
      <c r="A702" s="2"/>
      <c r="B702" s="2"/>
      <c r="C702" s="2"/>
      <c r="D702" s="2"/>
      <c r="E702" s="2"/>
      <c r="F702" s="2"/>
      <c r="G702" s="2"/>
      <c r="H702" s="2"/>
      <c r="I702" s="2"/>
      <c r="J702" s="2"/>
      <c r="K702" s="2"/>
      <c r="L702" s="2"/>
      <c r="M702" s="2"/>
      <c r="N702" s="2"/>
      <c r="O702" s="2"/>
      <c r="P702" s="2"/>
      <c r="Q702" s="2"/>
      <c r="R702" s="2"/>
      <c r="S702" s="2"/>
      <c r="T702" s="2"/>
    </row>
    <row r="703" spans="1:20" ht="13">
      <c r="A703" s="2"/>
      <c r="B703" s="2"/>
      <c r="C703" s="2"/>
      <c r="D703" s="2"/>
      <c r="E703" s="2"/>
      <c r="F703" s="2"/>
      <c r="G703" s="2"/>
      <c r="H703" s="2"/>
      <c r="I703" s="2"/>
      <c r="J703" s="2"/>
      <c r="K703" s="2"/>
      <c r="L703" s="2"/>
      <c r="M703" s="2"/>
      <c r="N703" s="2"/>
      <c r="O703" s="2"/>
      <c r="P703" s="2"/>
      <c r="Q703" s="2"/>
      <c r="R703" s="2"/>
      <c r="S703" s="2"/>
      <c r="T703" s="2"/>
    </row>
    <row r="704" spans="1:20" ht="13">
      <c r="A704" s="2"/>
      <c r="B704" s="2"/>
      <c r="C704" s="2"/>
      <c r="D704" s="2"/>
      <c r="E704" s="2"/>
      <c r="F704" s="2"/>
      <c r="G704" s="2"/>
      <c r="H704" s="2"/>
      <c r="I704" s="2"/>
      <c r="J704" s="2"/>
      <c r="K704" s="2"/>
      <c r="L704" s="2"/>
      <c r="M704" s="2"/>
      <c r="N704" s="2"/>
      <c r="O704" s="2"/>
      <c r="P704" s="2"/>
      <c r="Q704" s="2"/>
      <c r="R704" s="2"/>
      <c r="S704" s="2"/>
      <c r="T704" s="2"/>
    </row>
    <row r="705" spans="1:20" ht="13">
      <c r="A705" s="2"/>
      <c r="B705" s="2"/>
      <c r="C705" s="2"/>
      <c r="D705" s="2"/>
      <c r="E705" s="2"/>
      <c r="F705" s="2"/>
      <c r="G705" s="2"/>
      <c r="H705" s="2"/>
      <c r="I705" s="2"/>
      <c r="J705" s="2"/>
      <c r="K705" s="2"/>
      <c r="L705" s="2"/>
      <c r="M705" s="2"/>
      <c r="N705" s="2"/>
      <c r="O705" s="2"/>
      <c r="P705" s="2"/>
      <c r="Q705" s="2"/>
      <c r="R705" s="2"/>
      <c r="S705" s="2"/>
      <c r="T705" s="2"/>
    </row>
    <row r="706" spans="1:20" ht="13">
      <c r="A706" s="2"/>
      <c r="B706" s="2"/>
      <c r="C706" s="2"/>
      <c r="D706" s="2"/>
      <c r="E706" s="2"/>
      <c r="F706" s="2"/>
      <c r="G706" s="2"/>
      <c r="H706" s="2"/>
      <c r="I706" s="2"/>
      <c r="J706" s="2"/>
      <c r="K706" s="2"/>
      <c r="L706" s="2"/>
      <c r="M706" s="2"/>
      <c r="N706" s="2"/>
      <c r="O706" s="2"/>
      <c r="P706" s="2"/>
      <c r="Q706" s="2"/>
      <c r="R706" s="2"/>
      <c r="S706" s="2"/>
      <c r="T706" s="2"/>
    </row>
    <row r="707" spans="1:20" ht="13">
      <c r="A707" s="2"/>
      <c r="B707" s="2"/>
      <c r="C707" s="2"/>
      <c r="D707" s="2"/>
      <c r="E707" s="2"/>
      <c r="F707" s="2"/>
      <c r="G707" s="2"/>
      <c r="H707" s="2"/>
      <c r="I707" s="2"/>
      <c r="J707" s="2"/>
      <c r="K707" s="2"/>
      <c r="L707" s="2"/>
      <c r="M707" s="2"/>
      <c r="N707" s="2"/>
      <c r="O707" s="2"/>
      <c r="P707" s="2"/>
      <c r="Q707" s="2"/>
      <c r="R707" s="2"/>
      <c r="S707" s="2"/>
      <c r="T707" s="2"/>
    </row>
    <row r="708" spans="1:20" ht="13">
      <c r="A708" s="2"/>
      <c r="B708" s="2"/>
      <c r="C708" s="2"/>
      <c r="D708" s="2"/>
      <c r="E708" s="2"/>
      <c r="F708" s="2"/>
      <c r="G708" s="2"/>
      <c r="H708" s="2"/>
      <c r="I708" s="2"/>
      <c r="J708" s="2"/>
      <c r="K708" s="2"/>
      <c r="L708" s="2"/>
      <c r="M708" s="2"/>
      <c r="N708" s="2"/>
      <c r="O708" s="2"/>
      <c r="P708" s="2"/>
      <c r="Q708" s="2"/>
      <c r="R708" s="2"/>
      <c r="S708" s="2"/>
      <c r="T708" s="2"/>
    </row>
    <row r="709" spans="1:20" ht="13">
      <c r="A709" s="2"/>
      <c r="B709" s="2"/>
      <c r="C709" s="2"/>
      <c r="D709" s="2"/>
      <c r="E709" s="2"/>
      <c r="F709" s="2"/>
      <c r="G709" s="2"/>
      <c r="H709" s="2"/>
      <c r="I709" s="2"/>
      <c r="J709" s="2"/>
      <c r="K709" s="2"/>
      <c r="L709" s="2"/>
      <c r="M709" s="2"/>
      <c r="N709" s="2"/>
      <c r="O709" s="2"/>
      <c r="P709" s="2"/>
      <c r="Q709" s="2"/>
      <c r="R709" s="2"/>
      <c r="S709" s="2"/>
      <c r="T709" s="2"/>
    </row>
    <row r="710" spans="1:20" ht="13">
      <c r="A710" s="2"/>
      <c r="B710" s="2"/>
      <c r="C710" s="2"/>
      <c r="D710" s="2"/>
      <c r="E710" s="2"/>
      <c r="F710" s="2"/>
      <c r="G710" s="2"/>
      <c r="H710" s="2"/>
      <c r="I710" s="2"/>
      <c r="J710" s="2"/>
      <c r="K710" s="2"/>
      <c r="L710" s="2"/>
      <c r="M710" s="2"/>
      <c r="N710" s="2"/>
      <c r="O710" s="2"/>
      <c r="P710" s="2"/>
      <c r="Q710" s="2"/>
      <c r="R710" s="2"/>
      <c r="S710" s="2"/>
      <c r="T710" s="2"/>
    </row>
    <row r="711" spans="1:20" ht="13">
      <c r="A711" s="2"/>
      <c r="B711" s="2"/>
      <c r="C711" s="2"/>
      <c r="D711" s="2"/>
      <c r="E711" s="2"/>
      <c r="F711" s="2"/>
      <c r="G711" s="2"/>
      <c r="H711" s="2"/>
      <c r="I711" s="2"/>
      <c r="J711" s="2"/>
      <c r="K711" s="2"/>
      <c r="L711" s="2"/>
      <c r="M711" s="2"/>
      <c r="N711" s="2"/>
      <c r="O711" s="2"/>
      <c r="P711" s="2"/>
      <c r="Q711" s="2"/>
      <c r="R711" s="2"/>
      <c r="S711" s="2"/>
      <c r="T711" s="2"/>
    </row>
    <row r="712" spans="1:20" ht="13">
      <c r="A712" s="2"/>
      <c r="B712" s="2"/>
      <c r="C712" s="2"/>
      <c r="D712" s="2"/>
      <c r="E712" s="2"/>
      <c r="F712" s="2"/>
      <c r="G712" s="2"/>
      <c r="H712" s="2"/>
      <c r="I712" s="2"/>
      <c r="J712" s="2"/>
      <c r="K712" s="2"/>
      <c r="L712" s="2"/>
      <c r="M712" s="2"/>
      <c r="N712" s="2"/>
      <c r="O712" s="2"/>
      <c r="P712" s="2"/>
      <c r="Q712" s="2"/>
      <c r="R712" s="2"/>
      <c r="S712" s="2"/>
      <c r="T712" s="2"/>
    </row>
    <row r="713" spans="1:20" ht="13">
      <c r="A713" s="2"/>
      <c r="B713" s="2"/>
      <c r="C713" s="2"/>
      <c r="D713" s="2"/>
      <c r="E713" s="2"/>
      <c r="F713" s="2"/>
      <c r="G713" s="2"/>
      <c r="H713" s="2"/>
      <c r="I713" s="2"/>
      <c r="J713" s="2"/>
      <c r="K713" s="2"/>
      <c r="L713" s="2"/>
      <c r="M713" s="2"/>
      <c r="N713" s="2"/>
      <c r="O713" s="2"/>
      <c r="P713" s="2"/>
      <c r="Q713" s="2"/>
      <c r="R713" s="2"/>
      <c r="S713" s="2"/>
      <c r="T713" s="2"/>
    </row>
    <row r="714" spans="1:20" ht="13">
      <c r="A714" s="2"/>
      <c r="B714" s="2"/>
      <c r="C714" s="2"/>
      <c r="D714" s="2"/>
      <c r="E714" s="2"/>
      <c r="F714" s="2"/>
      <c r="G714" s="2"/>
      <c r="H714" s="2"/>
      <c r="I714" s="2"/>
      <c r="J714" s="2"/>
      <c r="K714" s="2"/>
      <c r="L714" s="2"/>
      <c r="M714" s="2"/>
      <c r="N714" s="2"/>
      <c r="O714" s="2"/>
      <c r="P714" s="2"/>
      <c r="Q714" s="2"/>
      <c r="R714" s="2"/>
      <c r="S714" s="2"/>
      <c r="T714" s="2"/>
    </row>
    <row r="715" spans="1:20" ht="13">
      <c r="A715" s="2"/>
      <c r="B715" s="2"/>
      <c r="C715" s="2"/>
      <c r="D715" s="2"/>
      <c r="E715" s="2"/>
      <c r="F715" s="2"/>
      <c r="G715" s="2"/>
      <c r="H715" s="2"/>
      <c r="I715" s="2"/>
      <c r="J715" s="2"/>
      <c r="K715" s="2"/>
      <c r="L715" s="2"/>
      <c r="M715" s="2"/>
      <c r="N715" s="2"/>
      <c r="O715" s="2"/>
      <c r="P715" s="2"/>
      <c r="Q715" s="2"/>
      <c r="R715" s="2"/>
      <c r="S715" s="2"/>
      <c r="T715" s="2"/>
    </row>
    <row r="716" spans="1:20" ht="13">
      <c r="A716" s="2"/>
      <c r="B716" s="2"/>
      <c r="C716" s="2"/>
      <c r="D716" s="2"/>
      <c r="E716" s="2"/>
      <c r="F716" s="2"/>
      <c r="G716" s="2"/>
      <c r="H716" s="2"/>
      <c r="I716" s="2"/>
      <c r="J716" s="2"/>
      <c r="K716" s="2"/>
      <c r="L716" s="2"/>
      <c r="M716" s="2"/>
      <c r="N716" s="2"/>
      <c r="O716" s="2"/>
      <c r="P716" s="2"/>
      <c r="Q716" s="2"/>
      <c r="R716" s="2"/>
      <c r="S716" s="2"/>
      <c r="T716" s="2"/>
    </row>
    <row r="717" spans="1:20" ht="13">
      <c r="A717" s="2"/>
      <c r="B717" s="2"/>
      <c r="C717" s="2"/>
      <c r="D717" s="2"/>
      <c r="E717" s="2"/>
      <c r="F717" s="2"/>
      <c r="G717" s="2"/>
      <c r="H717" s="2"/>
      <c r="I717" s="2"/>
      <c r="J717" s="2"/>
      <c r="K717" s="2"/>
      <c r="L717" s="2"/>
      <c r="M717" s="2"/>
      <c r="N717" s="2"/>
      <c r="O717" s="2"/>
      <c r="P717" s="2"/>
      <c r="Q717" s="2"/>
      <c r="R717" s="2"/>
      <c r="S717" s="2"/>
      <c r="T717" s="2"/>
    </row>
    <row r="718" spans="1:20" ht="13">
      <c r="A718" s="2"/>
      <c r="B718" s="2"/>
      <c r="C718" s="2"/>
      <c r="D718" s="2"/>
      <c r="E718" s="2"/>
      <c r="F718" s="2"/>
      <c r="G718" s="2"/>
      <c r="H718" s="2"/>
      <c r="I718" s="2"/>
      <c r="J718" s="2"/>
      <c r="K718" s="2"/>
      <c r="L718" s="2"/>
      <c r="M718" s="2"/>
      <c r="N718" s="2"/>
      <c r="O718" s="2"/>
      <c r="P718" s="2"/>
      <c r="Q718" s="2"/>
      <c r="R718" s="2"/>
      <c r="S718" s="2"/>
      <c r="T718" s="2"/>
    </row>
    <row r="719" spans="1:20" ht="13">
      <c r="A719" s="2"/>
      <c r="B719" s="2"/>
      <c r="C719" s="2"/>
      <c r="D719" s="2"/>
      <c r="E719" s="2"/>
      <c r="F719" s="2"/>
      <c r="G719" s="2"/>
      <c r="H719" s="2"/>
      <c r="I719" s="2"/>
      <c r="J719" s="2"/>
      <c r="K719" s="2"/>
      <c r="L719" s="2"/>
      <c r="M719" s="2"/>
      <c r="N719" s="2"/>
      <c r="O719" s="2"/>
      <c r="P719" s="2"/>
      <c r="Q719" s="2"/>
      <c r="R719" s="2"/>
      <c r="S719" s="2"/>
      <c r="T719" s="2"/>
    </row>
    <row r="720" spans="1:20" ht="13">
      <c r="A720" s="2"/>
      <c r="B720" s="2"/>
      <c r="C720" s="2"/>
      <c r="D720" s="2"/>
      <c r="E720" s="2"/>
      <c r="F720" s="2"/>
      <c r="G720" s="2"/>
      <c r="H720" s="2"/>
      <c r="I720" s="2"/>
      <c r="J720" s="2"/>
      <c r="K720" s="2"/>
      <c r="L720" s="2"/>
      <c r="M720" s="2"/>
      <c r="N720" s="2"/>
      <c r="O720" s="2"/>
      <c r="P720" s="2"/>
      <c r="Q720" s="2"/>
      <c r="R720" s="2"/>
      <c r="S720" s="2"/>
      <c r="T720" s="2"/>
    </row>
    <row r="721" spans="1:20" ht="13">
      <c r="A721" s="2"/>
      <c r="B721" s="2"/>
      <c r="C721" s="2"/>
      <c r="D721" s="2"/>
      <c r="E721" s="2"/>
      <c r="F721" s="2"/>
      <c r="G721" s="2"/>
      <c r="H721" s="2"/>
      <c r="I721" s="2"/>
      <c r="J721" s="2"/>
      <c r="K721" s="2"/>
      <c r="L721" s="2"/>
      <c r="M721" s="2"/>
      <c r="N721" s="2"/>
      <c r="O721" s="2"/>
      <c r="P721" s="2"/>
      <c r="Q721" s="2"/>
      <c r="R721" s="2"/>
      <c r="S721" s="2"/>
      <c r="T721" s="2"/>
    </row>
    <row r="722" spans="1:20" ht="13">
      <c r="A722" s="2"/>
      <c r="B722" s="2"/>
      <c r="C722" s="2"/>
      <c r="D722" s="2">
        <f>COUNTIF(D1:D235, "*Y*")</f>
        <v>135</v>
      </c>
      <c r="E722" s="2"/>
      <c r="F722" s="2"/>
      <c r="G722" s="2"/>
      <c r="H722" s="2"/>
      <c r="I722" s="2"/>
      <c r="J722" s="2"/>
      <c r="K722" s="2"/>
      <c r="L722" s="2"/>
      <c r="M722" s="2"/>
      <c r="N722" s="2"/>
      <c r="O722" s="2"/>
      <c r="P722" s="2"/>
      <c r="Q722" s="2"/>
      <c r="R722" s="2"/>
      <c r="S722" s="2"/>
      <c r="T722" s="2"/>
    </row>
    <row r="723" spans="1:20" ht="13">
      <c r="A723" s="2"/>
      <c r="B723" s="2"/>
      <c r="C723" s="2"/>
      <c r="D723" s="2"/>
      <c r="E723" s="2"/>
      <c r="F723" s="2"/>
      <c r="G723" s="2"/>
      <c r="H723" s="2"/>
      <c r="I723" s="2"/>
      <c r="J723" s="2"/>
      <c r="K723" s="2"/>
      <c r="L723" s="2"/>
      <c r="M723" s="2"/>
      <c r="N723" s="2"/>
      <c r="O723" s="2"/>
      <c r="P723" s="2"/>
      <c r="Q723" s="2"/>
      <c r="R723" s="2"/>
      <c r="S723" s="2"/>
      <c r="T723" s="2"/>
    </row>
    <row r="724" spans="1:20" ht="13">
      <c r="A724" s="2"/>
      <c r="B724" s="2"/>
      <c r="C724" s="2"/>
      <c r="D724" s="2"/>
      <c r="E724" s="2"/>
      <c r="F724" s="2"/>
      <c r="G724" s="2"/>
      <c r="H724" s="2"/>
      <c r="I724" s="2"/>
      <c r="J724" s="2"/>
      <c r="K724" s="2"/>
      <c r="L724" s="2"/>
      <c r="M724" s="2"/>
      <c r="N724" s="2"/>
      <c r="O724" s="2"/>
      <c r="P724" s="2"/>
      <c r="Q724" s="2"/>
      <c r="R724" s="2"/>
      <c r="S724" s="2"/>
      <c r="T724" s="2"/>
    </row>
    <row r="725" spans="1:20" ht="13">
      <c r="A725" s="2"/>
      <c r="B725" s="2"/>
      <c r="C725" s="2"/>
      <c r="D725" s="2"/>
      <c r="E725" s="2"/>
      <c r="F725" s="2"/>
      <c r="G725" s="2"/>
      <c r="H725" s="2"/>
      <c r="I725" s="2"/>
      <c r="J725" s="2"/>
      <c r="K725" s="2"/>
      <c r="L725" s="2"/>
      <c r="M725" s="2"/>
      <c r="N725" s="2"/>
      <c r="O725" s="2"/>
      <c r="P725" s="2"/>
      <c r="Q725" s="2"/>
      <c r="R725" s="2"/>
      <c r="S725" s="2"/>
      <c r="T725" s="2"/>
    </row>
    <row r="726" spans="1:20" ht="13">
      <c r="A726" s="2"/>
      <c r="B726" s="2"/>
      <c r="C726" s="2"/>
      <c r="D726" s="2"/>
      <c r="E726" s="2"/>
      <c r="F726" s="2"/>
      <c r="G726" s="2"/>
      <c r="H726" s="2"/>
      <c r="I726" s="2"/>
      <c r="J726" s="2"/>
      <c r="K726" s="2"/>
      <c r="L726" s="2"/>
      <c r="M726" s="2"/>
      <c r="N726" s="2"/>
      <c r="O726" s="2"/>
      <c r="P726" s="2"/>
      <c r="Q726" s="2"/>
      <c r="R726" s="2"/>
      <c r="S726" s="2"/>
      <c r="T726" s="2"/>
    </row>
  </sheetData>
  <autoFilter ref="A1:I235" xr:uid="{00000000-0009-0000-0000-000009000000}">
    <filterColumn colId="3">
      <filters>
        <filter val="Y"/>
      </filters>
    </filterColumn>
    <filterColumn colId="4">
      <filters blank="1">
        <filter val="changed to N bc it use descriptive and visual slides as stimuli rather than code"/>
        <filter val="changed to N, as there is no human participant involced in their experiment, it is solely for tool performance evaluation"/>
        <filter val="N, changed; excluded since no data analysis, pure experiment demo, and it's only 2-page long"/>
        <filter val="Y"/>
        <filter val="Y &amp; N? replication study and using existing dataset, does this still count as a primary study; maybe should be excluded"/>
        <filter val="Y and N? since the analysis of gaze data is not really presented, only the results/conclusion provided"/>
        <filter val="Y but not a primary study"/>
        <filter val="Y but the same data collection as paper 218"/>
        <filter val="Y or N? program language learning, but the language is a specification language or in between SPL and EPL"/>
        <filter val="Y or N? since it focus on the assessment of the fMRI x ET method for CC research"/>
        <filter val="Y or N?, test-driven  vs.  test-last development"/>
        <filter val="Y, but paper on the same dataset"/>
        <filter val="Y, but unsure if it refers to the same study as two other papers"/>
        <filter val="Y, extensive analysis of a preexisting dataset"/>
        <filter val="Y, replication study"/>
        <filter val="Y, same data collection with the other paper 208 and details about the experiment and participants are collected from its replication package not directly from the paper"/>
        <filter val="Y, use preexisting dataset"/>
        <filter val="Y, very relevant as it is about novel visualisation"/>
        <filter val="Y? but very short, 0nly 2 pages, maybe should be excluded"/>
        <filter val="Y? configurable system source code, &quot;ifdefs&quot;"/>
        <filter val="Y? psudo code"/>
        <filter val="Y? unsure whether it count as a primary study or not, very confusing narrative, maybe should be excluded"/>
      </filters>
    </filterColumn>
  </autoFilter>
  <customSheetViews>
    <customSheetView guid="{92E6F56E-ACD6-4ED4-8EBE-64FFB88C1C13}" filter="1" showAutoFilter="1">
      <pageMargins left="0.7" right="0.7" top="0.75" bottom="0.75" header="0.3" footer="0.3"/>
      <autoFilter ref="A1:I235" xr:uid="{6C5A1FF4-A214-E14F-9D11-D1240E79E364}">
        <filterColumn colId="3">
          <filters>
            <filter val="Y"/>
          </filters>
        </filterColumn>
      </autoFilter>
      <extLst>
        <ext uri="GoogleSheetsCustomDataVersion1">
          <go:sheetsCustomData xmlns:go="http://customooxmlschemas.google.com/" filterViewId="2056803649"/>
        </ext>
      </extLst>
    </customSheetView>
    <customSheetView guid="{908C083E-998C-44FD-8111-F7A708E3184E}" filter="1" showAutoFilter="1">
      <pageMargins left="0.7" right="0.7" top="0.75" bottom="0.75" header="0.3" footer="0.3"/>
      <autoFilter ref="F1:F726" xr:uid="{5C8F3DD2-B721-574C-9AF3-C4A7C32A047C}">
        <filterColumn colId="0">
          <filters>
            <filter val="2018"/>
            <filter val="2019"/>
            <filter val="2020"/>
            <filter val="2021"/>
            <filter val="2022"/>
          </filters>
        </filterColumn>
      </autoFilter>
      <extLst>
        <ext uri="GoogleSheetsCustomDataVersion1">
          <go:sheetsCustomData xmlns:go="http://customooxmlschemas.google.com/" filterViewId="1132634758"/>
        </ext>
      </extLst>
    </customSheetView>
  </customSheetViews>
  <hyperlinks>
    <hyperlink ref="H2" r:id="rId1" xr:uid="{00000000-0004-0000-0900-000000000000}"/>
    <hyperlink ref="H3" r:id="rId2" xr:uid="{00000000-0004-0000-0900-000001000000}"/>
    <hyperlink ref="H4" r:id="rId3" xr:uid="{00000000-0004-0000-0900-000002000000}"/>
    <hyperlink ref="H5" r:id="rId4" xr:uid="{00000000-0004-0000-0900-000003000000}"/>
    <hyperlink ref="H6" r:id="rId5" xr:uid="{00000000-0004-0000-0900-000004000000}"/>
    <hyperlink ref="H7" r:id="rId6" xr:uid="{00000000-0004-0000-0900-000005000000}"/>
    <hyperlink ref="H8" r:id="rId7" xr:uid="{00000000-0004-0000-0900-000006000000}"/>
    <hyperlink ref="H9" r:id="rId8" xr:uid="{00000000-0004-0000-0900-000007000000}"/>
    <hyperlink ref="H10" r:id="rId9" xr:uid="{00000000-0004-0000-0900-000008000000}"/>
    <hyperlink ref="H11" r:id="rId10" xr:uid="{00000000-0004-0000-0900-000009000000}"/>
    <hyperlink ref="H12" r:id="rId11" xr:uid="{00000000-0004-0000-0900-00000A000000}"/>
    <hyperlink ref="H13" r:id="rId12" xr:uid="{00000000-0004-0000-0900-00000B000000}"/>
    <hyperlink ref="H14" r:id="rId13" xr:uid="{00000000-0004-0000-0900-00000C000000}"/>
    <hyperlink ref="H15" r:id="rId14" xr:uid="{00000000-0004-0000-0900-00000D000000}"/>
    <hyperlink ref="H16" r:id="rId15" xr:uid="{00000000-0004-0000-0900-00000E000000}"/>
    <hyperlink ref="H17" r:id="rId16" xr:uid="{00000000-0004-0000-0900-00000F000000}"/>
    <hyperlink ref="H18" r:id="rId17" xr:uid="{00000000-0004-0000-0900-000010000000}"/>
    <hyperlink ref="H19" r:id="rId18" xr:uid="{00000000-0004-0000-0900-000011000000}"/>
    <hyperlink ref="H20" r:id="rId19" xr:uid="{00000000-0004-0000-0900-000012000000}"/>
    <hyperlink ref="H21" r:id="rId20" xr:uid="{00000000-0004-0000-0900-000013000000}"/>
    <hyperlink ref="H22" r:id="rId21" xr:uid="{00000000-0004-0000-0900-000014000000}"/>
    <hyperlink ref="H23" r:id="rId22" xr:uid="{00000000-0004-0000-0900-000015000000}"/>
    <hyperlink ref="H24" r:id="rId23" xr:uid="{00000000-0004-0000-0900-000016000000}"/>
    <hyperlink ref="H25" r:id="rId24" xr:uid="{00000000-0004-0000-0900-000017000000}"/>
    <hyperlink ref="H26" r:id="rId25" xr:uid="{00000000-0004-0000-0900-000018000000}"/>
    <hyperlink ref="H27" r:id="rId26" xr:uid="{00000000-0004-0000-0900-000019000000}"/>
    <hyperlink ref="H28" r:id="rId27" xr:uid="{00000000-0004-0000-0900-00001A000000}"/>
    <hyperlink ref="H29" r:id="rId28" xr:uid="{00000000-0004-0000-0900-00001B000000}"/>
    <hyperlink ref="H30" r:id="rId29" xr:uid="{00000000-0004-0000-0900-00001C000000}"/>
    <hyperlink ref="H31" r:id="rId30" xr:uid="{00000000-0004-0000-0900-00001D000000}"/>
    <hyperlink ref="H32" r:id="rId31" xr:uid="{00000000-0004-0000-0900-00001E000000}"/>
    <hyperlink ref="H33" r:id="rId32" xr:uid="{00000000-0004-0000-0900-00001F000000}"/>
    <hyperlink ref="H34" r:id="rId33" xr:uid="{00000000-0004-0000-0900-000020000000}"/>
    <hyperlink ref="H35" r:id="rId34" xr:uid="{00000000-0004-0000-0900-000021000000}"/>
    <hyperlink ref="H36" r:id="rId35" xr:uid="{00000000-0004-0000-0900-000022000000}"/>
    <hyperlink ref="H37" r:id="rId36" xr:uid="{00000000-0004-0000-0900-000023000000}"/>
    <hyperlink ref="H38" r:id="rId37" xr:uid="{00000000-0004-0000-0900-000024000000}"/>
    <hyperlink ref="H39" r:id="rId38" xr:uid="{00000000-0004-0000-0900-000025000000}"/>
    <hyperlink ref="H40" r:id="rId39" xr:uid="{00000000-0004-0000-0900-000026000000}"/>
    <hyperlink ref="H41" r:id="rId40" xr:uid="{00000000-0004-0000-0900-000027000000}"/>
    <hyperlink ref="H42" r:id="rId41" xr:uid="{00000000-0004-0000-0900-000028000000}"/>
    <hyperlink ref="H43" r:id="rId42" xr:uid="{00000000-0004-0000-0900-000029000000}"/>
    <hyperlink ref="H44" r:id="rId43" xr:uid="{00000000-0004-0000-0900-00002A000000}"/>
    <hyperlink ref="H45" r:id="rId44" xr:uid="{00000000-0004-0000-0900-00002B000000}"/>
    <hyperlink ref="H46" r:id="rId45" xr:uid="{00000000-0004-0000-0900-00002C000000}"/>
    <hyperlink ref="H47" r:id="rId46" xr:uid="{00000000-0004-0000-0900-00002D000000}"/>
    <hyperlink ref="H48" r:id="rId47" xr:uid="{00000000-0004-0000-0900-00002E000000}"/>
    <hyperlink ref="H49" r:id="rId48" xr:uid="{00000000-0004-0000-0900-00002F000000}"/>
    <hyperlink ref="H50" r:id="rId49" xr:uid="{00000000-0004-0000-0900-000030000000}"/>
    <hyperlink ref="H51" r:id="rId50" xr:uid="{00000000-0004-0000-0900-000031000000}"/>
    <hyperlink ref="H52" r:id="rId51" xr:uid="{00000000-0004-0000-0900-000032000000}"/>
    <hyperlink ref="H53" r:id="rId52" xr:uid="{00000000-0004-0000-0900-000033000000}"/>
    <hyperlink ref="H54" r:id="rId53" xr:uid="{00000000-0004-0000-0900-000034000000}"/>
    <hyperlink ref="H55" r:id="rId54" xr:uid="{00000000-0004-0000-0900-000035000000}"/>
    <hyperlink ref="H56" r:id="rId55" xr:uid="{00000000-0004-0000-0900-000036000000}"/>
    <hyperlink ref="H57" r:id="rId56" xr:uid="{00000000-0004-0000-0900-000037000000}"/>
    <hyperlink ref="H58" r:id="rId57" xr:uid="{00000000-0004-0000-0900-000038000000}"/>
    <hyperlink ref="H59" r:id="rId58" xr:uid="{00000000-0004-0000-0900-000039000000}"/>
    <hyperlink ref="H60" r:id="rId59" xr:uid="{00000000-0004-0000-0900-00003A000000}"/>
    <hyperlink ref="H61" r:id="rId60" xr:uid="{00000000-0004-0000-0900-00003B000000}"/>
    <hyperlink ref="H62" r:id="rId61" xr:uid="{00000000-0004-0000-0900-00003C000000}"/>
    <hyperlink ref="H63" r:id="rId62" xr:uid="{00000000-0004-0000-0900-00003D000000}"/>
    <hyperlink ref="H64" r:id="rId63" xr:uid="{00000000-0004-0000-0900-00003E000000}"/>
    <hyperlink ref="H65" r:id="rId64" xr:uid="{00000000-0004-0000-0900-00003F000000}"/>
    <hyperlink ref="H66" r:id="rId65" xr:uid="{00000000-0004-0000-0900-000040000000}"/>
    <hyperlink ref="H67" r:id="rId66" xr:uid="{00000000-0004-0000-0900-000041000000}"/>
    <hyperlink ref="H68" r:id="rId67" xr:uid="{00000000-0004-0000-0900-000042000000}"/>
    <hyperlink ref="H69" r:id="rId68" xr:uid="{00000000-0004-0000-0900-000043000000}"/>
    <hyperlink ref="H70" r:id="rId69" xr:uid="{00000000-0004-0000-0900-000044000000}"/>
    <hyperlink ref="H71" r:id="rId70" xr:uid="{00000000-0004-0000-0900-000045000000}"/>
    <hyperlink ref="H72" r:id="rId71" xr:uid="{00000000-0004-0000-0900-000046000000}"/>
    <hyperlink ref="H73" r:id="rId72" xr:uid="{00000000-0004-0000-0900-000047000000}"/>
    <hyperlink ref="H74" r:id="rId73" xr:uid="{00000000-0004-0000-0900-000048000000}"/>
    <hyperlink ref="H75" r:id="rId74" xr:uid="{00000000-0004-0000-0900-000049000000}"/>
    <hyperlink ref="H76" r:id="rId75" xr:uid="{00000000-0004-0000-0900-00004A000000}"/>
    <hyperlink ref="H77" r:id="rId76" xr:uid="{00000000-0004-0000-0900-00004B000000}"/>
    <hyperlink ref="H78" r:id="rId77" xr:uid="{00000000-0004-0000-0900-00004C000000}"/>
    <hyperlink ref="H79" r:id="rId78" xr:uid="{00000000-0004-0000-0900-00004D000000}"/>
    <hyperlink ref="H80" r:id="rId79" xr:uid="{00000000-0004-0000-0900-00004E000000}"/>
    <hyperlink ref="H81" r:id="rId80" xr:uid="{00000000-0004-0000-0900-00004F000000}"/>
    <hyperlink ref="H82" r:id="rId81" xr:uid="{00000000-0004-0000-0900-000050000000}"/>
    <hyperlink ref="H83" r:id="rId82" xr:uid="{00000000-0004-0000-0900-000051000000}"/>
    <hyperlink ref="H84" r:id="rId83" xr:uid="{00000000-0004-0000-0900-000052000000}"/>
    <hyperlink ref="H85" r:id="rId84" xr:uid="{00000000-0004-0000-0900-000053000000}"/>
    <hyperlink ref="H86" r:id="rId85" xr:uid="{00000000-0004-0000-0900-000054000000}"/>
    <hyperlink ref="H87" r:id="rId86" xr:uid="{00000000-0004-0000-0900-000055000000}"/>
    <hyperlink ref="H88" r:id="rId87" xr:uid="{00000000-0004-0000-0900-000056000000}"/>
    <hyperlink ref="H89" r:id="rId88" xr:uid="{00000000-0004-0000-0900-000057000000}"/>
    <hyperlink ref="H90" r:id="rId89" xr:uid="{00000000-0004-0000-0900-000058000000}"/>
    <hyperlink ref="H91" r:id="rId90" xr:uid="{00000000-0004-0000-0900-000059000000}"/>
    <hyperlink ref="H92" r:id="rId91" xr:uid="{00000000-0004-0000-0900-00005A000000}"/>
    <hyperlink ref="H93" r:id="rId92" xr:uid="{00000000-0004-0000-0900-00005B000000}"/>
    <hyperlink ref="H94" r:id="rId93" xr:uid="{00000000-0004-0000-0900-00005C000000}"/>
    <hyperlink ref="H95" r:id="rId94" xr:uid="{00000000-0004-0000-0900-00005D000000}"/>
    <hyperlink ref="H96" r:id="rId95" xr:uid="{00000000-0004-0000-0900-00005E000000}"/>
    <hyperlink ref="H97" r:id="rId96" xr:uid="{00000000-0004-0000-0900-00005F000000}"/>
    <hyperlink ref="H98" r:id="rId97" xr:uid="{00000000-0004-0000-0900-000060000000}"/>
    <hyperlink ref="H99" r:id="rId98" xr:uid="{00000000-0004-0000-0900-000061000000}"/>
    <hyperlink ref="H100" r:id="rId99" xr:uid="{00000000-0004-0000-0900-000062000000}"/>
    <hyperlink ref="H101" r:id="rId100" xr:uid="{00000000-0004-0000-0900-000063000000}"/>
    <hyperlink ref="H102" r:id="rId101" xr:uid="{00000000-0004-0000-0900-000064000000}"/>
    <hyperlink ref="H103" r:id="rId102" xr:uid="{00000000-0004-0000-0900-000065000000}"/>
    <hyperlink ref="H104" r:id="rId103" xr:uid="{00000000-0004-0000-0900-000066000000}"/>
    <hyperlink ref="H105" r:id="rId104" xr:uid="{00000000-0004-0000-0900-000067000000}"/>
    <hyperlink ref="H106" r:id="rId105" xr:uid="{00000000-0004-0000-0900-000068000000}"/>
    <hyperlink ref="H107" r:id="rId106" xr:uid="{00000000-0004-0000-0900-000069000000}"/>
    <hyperlink ref="H108" r:id="rId107" xr:uid="{00000000-0004-0000-0900-00006A000000}"/>
    <hyperlink ref="H109" r:id="rId108" xr:uid="{00000000-0004-0000-0900-00006B000000}"/>
    <hyperlink ref="H110" r:id="rId109" xr:uid="{00000000-0004-0000-0900-00006C000000}"/>
    <hyperlink ref="H111" r:id="rId110" xr:uid="{00000000-0004-0000-0900-00006D000000}"/>
    <hyperlink ref="H112" r:id="rId111" xr:uid="{00000000-0004-0000-0900-00006E000000}"/>
    <hyperlink ref="H113" r:id="rId112" xr:uid="{00000000-0004-0000-0900-00006F000000}"/>
    <hyperlink ref="H114" r:id="rId113" xr:uid="{00000000-0004-0000-0900-000070000000}"/>
    <hyperlink ref="H115" r:id="rId114" xr:uid="{00000000-0004-0000-0900-000071000000}"/>
    <hyperlink ref="H116" r:id="rId115" xr:uid="{00000000-0004-0000-0900-000072000000}"/>
    <hyperlink ref="H117" r:id="rId116" xr:uid="{00000000-0004-0000-0900-000073000000}"/>
    <hyperlink ref="H118" r:id="rId117" xr:uid="{00000000-0004-0000-0900-000074000000}"/>
    <hyperlink ref="H119" r:id="rId118" xr:uid="{00000000-0004-0000-0900-000075000000}"/>
    <hyperlink ref="H120" r:id="rId119" xr:uid="{00000000-0004-0000-0900-000076000000}"/>
    <hyperlink ref="H121" r:id="rId120" xr:uid="{00000000-0004-0000-0900-000077000000}"/>
    <hyperlink ref="H122" r:id="rId121" xr:uid="{00000000-0004-0000-0900-000078000000}"/>
    <hyperlink ref="H123" r:id="rId122" xr:uid="{00000000-0004-0000-0900-000079000000}"/>
    <hyperlink ref="H124" r:id="rId123" xr:uid="{00000000-0004-0000-0900-00007A000000}"/>
    <hyperlink ref="H125" r:id="rId124" xr:uid="{00000000-0004-0000-0900-00007B000000}"/>
    <hyperlink ref="H126" r:id="rId125" xr:uid="{00000000-0004-0000-0900-00007C000000}"/>
    <hyperlink ref="H127" r:id="rId126" xr:uid="{00000000-0004-0000-0900-00007D000000}"/>
    <hyperlink ref="H128" r:id="rId127" xr:uid="{00000000-0004-0000-0900-00007E000000}"/>
    <hyperlink ref="H129" r:id="rId128" xr:uid="{00000000-0004-0000-0900-00007F000000}"/>
    <hyperlink ref="H130" r:id="rId129" xr:uid="{00000000-0004-0000-0900-000080000000}"/>
    <hyperlink ref="H131" r:id="rId130" xr:uid="{00000000-0004-0000-0900-000081000000}"/>
    <hyperlink ref="H132" r:id="rId131" xr:uid="{00000000-0004-0000-0900-000082000000}"/>
    <hyperlink ref="H133" r:id="rId132" xr:uid="{00000000-0004-0000-0900-000083000000}"/>
    <hyperlink ref="H134" r:id="rId133" xr:uid="{00000000-0004-0000-0900-000084000000}"/>
    <hyperlink ref="H135" r:id="rId134" xr:uid="{00000000-0004-0000-0900-000085000000}"/>
    <hyperlink ref="H136" r:id="rId135" xr:uid="{00000000-0004-0000-0900-000086000000}"/>
    <hyperlink ref="H137" r:id="rId136" xr:uid="{00000000-0004-0000-0900-000087000000}"/>
    <hyperlink ref="H138" r:id="rId137" xr:uid="{00000000-0004-0000-0900-000088000000}"/>
    <hyperlink ref="H139" r:id="rId138" xr:uid="{00000000-0004-0000-0900-000089000000}"/>
    <hyperlink ref="H140" r:id="rId139" xr:uid="{00000000-0004-0000-0900-00008A000000}"/>
    <hyperlink ref="H141" r:id="rId140" xr:uid="{00000000-0004-0000-0900-00008B000000}"/>
    <hyperlink ref="H142" r:id="rId141" xr:uid="{00000000-0004-0000-0900-00008C000000}"/>
    <hyperlink ref="H143" r:id="rId142" xr:uid="{00000000-0004-0000-0900-00008D000000}"/>
    <hyperlink ref="H144" r:id="rId143" xr:uid="{00000000-0004-0000-0900-00008E000000}"/>
    <hyperlink ref="H145" r:id="rId144" xr:uid="{00000000-0004-0000-0900-00008F000000}"/>
    <hyperlink ref="H146" r:id="rId145" xr:uid="{00000000-0004-0000-0900-000090000000}"/>
    <hyperlink ref="H147" r:id="rId146" xr:uid="{00000000-0004-0000-0900-000091000000}"/>
    <hyperlink ref="H148" r:id="rId147" xr:uid="{00000000-0004-0000-0900-000092000000}"/>
    <hyperlink ref="H149" r:id="rId148" xr:uid="{00000000-0004-0000-0900-000093000000}"/>
    <hyperlink ref="H150" r:id="rId149" xr:uid="{00000000-0004-0000-0900-000094000000}"/>
    <hyperlink ref="H151" r:id="rId150" xr:uid="{00000000-0004-0000-0900-000095000000}"/>
    <hyperlink ref="H152" r:id="rId151" xr:uid="{00000000-0004-0000-0900-000096000000}"/>
    <hyperlink ref="H153" r:id="rId152" xr:uid="{00000000-0004-0000-0900-000097000000}"/>
    <hyperlink ref="H154" r:id="rId153" xr:uid="{00000000-0004-0000-0900-000098000000}"/>
    <hyperlink ref="H155" r:id="rId154" xr:uid="{00000000-0004-0000-0900-000099000000}"/>
    <hyperlink ref="H156" r:id="rId155" xr:uid="{00000000-0004-0000-0900-00009A000000}"/>
    <hyperlink ref="H157" r:id="rId156" xr:uid="{00000000-0004-0000-0900-00009B000000}"/>
    <hyperlink ref="H158" r:id="rId157" xr:uid="{00000000-0004-0000-0900-00009C000000}"/>
    <hyperlink ref="H159" r:id="rId158" xr:uid="{00000000-0004-0000-0900-00009D000000}"/>
    <hyperlink ref="H160" r:id="rId159" xr:uid="{00000000-0004-0000-0900-00009E000000}"/>
    <hyperlink ref="H161" r:id="rId160" xr:uid="{00000000-0004-0000-0900-00009F000000}"/>
    <hyperlink ref="H162" r:id="rId161" xr:uid="{00000000-0004-0000-0900-0000A0000000}"/>
    <hyperlink ref="H163" r:id="rId162" xr:uid="{00000000-0004-0000-0900-0000A1000000}"/>
    <hyperlink ref="H164" r:id="rId163" xr:uid="{00000000-0004-0000-0900-0000A2000000}"/>
    <hyperlink ref="H165" r:id="rId164" xr:uid="{00000000-0004-0000-0900-0000A3000000}"/>
    <hyperlink ref="H166" r:id="rId165" xr:uid="{00000000-0004-0000-0900-0000A4000000}"/>
    <hyperlink ref="H167" r:id="rId166" xr:uid="{00000000-0004-0000-0900-0000A5000000}"/>
    <hyperlink ref="H168" r:id="rId167" xr:uid="{00000000-0004-0000-0900-0000A6000000}"/>
    <hyperlink ref="H169" r:id="rId168" xr:uid="{00000000-0004-0000-0900-0000A7000000}"/>
    <hyperlink ref="H170" r:id="rId169" xr:uid="{00000000-0004-0000-0900-0000A8000000}"/>
    <hyperlink ref="H171" r:id="rId170" xr:uid="{00000000-0004-0000-0900-0000A9000000}"/>
    <hyperlink ref="H172" r:id="rId171" xr:uid="{00000000-0004-0000-0900-0000AA000000}"/>
    <hyperlink ref="H173" r:id="rId172" xr:uid="{00000000-0004-0000-0900-0000AB000000}"/>
    <hyperlink ref="H174" r:id="rId173" xr:uid="{00000000-0004-0000-0900-0000AC000000}"/>
    <hyperlink ref="H175" r:id="rId174" xr:uid="{00000000-0004-0000-0900-0000AD000000}"/>
    <hyperlink ref="H176" r:id="rId175" xr:uid="{00000000-0004-0000-0900-0000AE000000}"/>
    <hyperlink ref="H177" r:id="rId176" xr:uid="{00000000-0004-0000-0900-0000AF000000}"/>
    <hyperlink ref="H178" r:id="rId177" xr:uid="{00000000-0004-0000-0900-0000B0000000}"/>
    <hyperlink ref="H179" r:id="rId178" xr:uid="{00000000-0004-0000-0900-0000B1000000}"/>
    <hyperlink ref="H180" r:id="rId179" xr:uid="{00000000-0004-0000-0900-0000B2000000}"/>
    <hyperlink ref="H181" r:id="rId180" xr:uid="{00000000-0004-0000-0900-0000B3000000}"/>
    <hyperlink ref="H182" r:id="rId181" xr:uid="{00000000-0004-0000-0900-0000B4000000}"/>
    <hyperlink ref="H183" r:id="rId182" xr:uid="{00000000-0004-0000-0900-0000B5000000}"/>
    <hyperlink ref="H184" r:id="rId183" xr:uid="{00000000-0004-0000-0900-0000B6000000}"/>
    <hyperlink ref="H185" r:id="rId184" xr:uid="{00000000-0004-0000-0900-0000B7000000}"/>
    <hyperlink ref="H186" r:id="rId185" xr:uid="{00000000-0004-0000-0900-0000B8000000}"/>
    <hyperlink ref="H187" r:id="rId186" xr:uid="{00000000-0004-0000-0900-0000B9000000}"/>
    <hyperlink ref="H188" r:id="rId187" xr:uid="{00000000-0004-0000-0900-0000BA000000}"/>
    <hyperlink ref="H189" r:id="rId188" xr:uid="{00000000-0004-0000-0900-0000BB000000}"/>
    <hyperlink ref="H190" r:id="rId189" xr:uid="{00000000-0004-0000-0900-0000BC000000}"/>
    <hyperlink ref="H191" r:id="rId190" xr:uid="{00000000-0004-0000-0900-0000BD000000}"/>
    <hyperlink ref="H192" r:id="rId191" xr:uid="{00000000-0004-0000-0900-0000BE000000}"/>
    <hyperlink ref="H193" r:id="rId192" xr:uid="{00000000-0004-0000-0900-0000BF000000}"/>
    <hyperlink ref="H194" r:id="rId193" xr:uid="{00000000-0004-0000-0900-0000C0000000}"/>
    <hyperlink ref="H195" r:id="rId194" xr:uid="{00000000-0004-0000-0900-0000C1000000}"/>
    <hyperlink ref="H196" r:id="rId195" xr:uid="{00000000-0004-0000-0900-0000C2000000}"/>
    <hyperlink ref="H197" r:id="rId196" xr:uid="{00000000-0004-0000-0900-0000C3000000}"/>
    <hyperlink ref="H198" r:id="rId197" xr:uid="{00000000-0004-0000-0900-0000C4000000}"/>
    <hyperlink ref="H199" r:id="rId198" xr:uid="{00000000-0004-0000-0900-0000C5000000}"/>
    <hyperlink ref="H200" r:id="rId199" xr:uid="{00000000-0004-0000-0900-0000C6000000}"/>
    <hyperlink ref="H201" r:id="rId200" xr:uid="{00000000-0004-0000-0900-0000C7000000}"/>
    <hyperlink ref="H202" r:id="rId201" xr:uid="{00000000-0004-0000-0900-0000C8000000}"/>
    <hyperlink ref="H203" r:id="rId202" xr:uid="{00000000-0004-0000-0900-0000C9000000}"/>
    <hyperlink ref="H204" r:id="rId203" xr:uid="{00000000-0004-0000-0900-0000CA000000}"/>
    <hyperlink ref="H205" r:id="rId204" xr:uid="{00000000-0004-0000-0900-0000CB000000}"/>
    <hyperlink ref="H206" r:id="rId205" xr:uid="{00000000-0004-0000-0900-0000CC000000}"/>
    <hyperlink ref="H207" r:id="rId206" xr:uid="{00000000-0004-0000-0900-0000CD000000}"/>
    <hyperlink ref="H208" r:id="rId207" xr:uid="{00000000-0004-0000-0900-0000CE000000}"/>
    <hyperlink ref="H209" r:id="rId208" xr:uid="{00000000-0004-0000-0900-0000CF000000}"/>
    <hyperlink ref="H210" r:id="rId209" xr:uid="{00000000-0004-0000-0900-0000D0000000}"/>
    <hyperlink ref="H211" r:id="rId210" xr:uid="{00000000-0004-0000-0900-0000D1000000}"/>
    <hyperlink ref="H212" r:id="rId211" xr:uid="{00000000-0004-0000-0900-0000D2000000}"/>
    <hyperlink ref="H213" r:id="rId212" xr:uid="{00000000-0004-0000-0900-0000D3000000}"/>
    <hyperlink ref="H214" r:id="rId213" xr:uid="{00000000-0004-0000-0900-0000D4000000}"/>
    <hyperlink ref="H215" r:id="rId214" xr:uid="{00000000-0004-0000-0900-0000D5000000}"/>
    <hyperlink ref="H216" r:id="rId215" xr:uid="{00000000-0004-0000-0900-0000D6000000}"/>
    <hyperlink ref="H217" r:id="rId216" xr:uid="{00000000-0004-0000-0900-0000D7000000}"/>
    <hyperlink ref="H218" r:id="rId217" xr:uid="{00000000-0004-0000-0900-0000D8000000}"/>
    <hyperlink ref="H219" r:id="rId218" xr:uid="{00000000-0004-0000-0900-0000D9000000}"/>
    <hyperlink ref="H220" r:id="rId219" xr:uid="{00000000-0004-0000-0900-0000DA000000}"/>
    <hyperlink ref="H221" r:id="rId220" xr:uid="{00000000-0004-0000-0900-0000DB000000}"/>
    <hyperlink ref="H222" r:id="rId221" xr:uid="{00000000-0004-0000-0900-0000DC000000}"/>
    <hyperlink ref="H223" r:id="rId222" xr:uid="{00000000-0004-0000-0900-0000DD000000}"/>
    <hyperlink ref="H224" r:id="rId223" xr:uid="{00000000-0004-0000-0900-0000DE000000}"/>
    <hyperlink ref="H225" r:id="rId224" xr:uid="{00000000-0004-0000-0900-0000DF000000}"/>
    <hyperlink ref="H226" r:id="rId225" xr:uid="{00000000-0004-0000-0900-0000E0000000}"/>
    <hyperlink ref="H227" r:id="rId226" xr:uid="{00000000-0004-0000-0900-0000E1000000}"/>
    <hyperlink ref="H228" r:id="rId227" xr:uid="{00000000-0004-0000-0900-0000E2000000}"/>
    <hyperlink ref="H229" r:id="rId228" xr:uid="{00000000-0004-0000-0900-0000E3000000}"/>
    <hyperlink ref="H230" r:id="rId229" xr:uid="{00000000-0004-0000-0900-0000E4000000}"/>
    <hyperlink ref="H231" r:id="rId230" xr:uid="{00000000-0004-0000-0900-0000E5000000}"/>
    <hyperlink ref="H232" r:id="rId231" xr:uid="{00000000-0004-0000-0900-0000E6000000}"/>
    <hyperlink ref="H233" r:id="rId232" xr:uid="{00000000-0004-0000-0900-0000E7000000}"/>
    <hyperlink ref="H234" r:id="rId233" xr:uid="{00000000-0004-0000-0900-0000E8000000}"/>
    <hyperlink ref="H235" r:id="rId234" xr:uid="{00000000-0004-0000-0900-0000E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V728"/>
  <sheetViews>
    <sheetView tabSelected="1" zoomScale="140" zoomScaleNormal="140" workbookViewId="0">
      <pane xSplit="2" ySplit="1" topLeftCell="C491" activePane="bottomRight" state="frozen"/>
      <selection pane="topRight" activeCell="E1" sqref="E1"/>
      <selection pane="bottomLeft" activeCell="A2" sqref="A2"/>
      <selection pane="bottomRight" activeCell="G519" sqref="G519"/>
    </sheetView>
  </sheetViews>
  <sheetFormatPr baseColWidth="10" defaultColWidth="14.5" defaultRowHeight="15" customHeight="1"/>
  <cols>
    <col min="3" max="5" width="7.6640625" customWidth="1"/>
    <col min="6" max="6" width="6.33203125" style="74" customWidth="1"/>
    <col min="7" max="7" width="10.1640625" style="74" customWidth="1"/>
    <col min="8" max="8" width="7.33203125" customWidth="1"/>
    <col min="9" max="9" width="11.5" customWidth="1"/>
    <col min="10" max="10" width="9" customWidth="1"/>
    <col min="11" max="11" width="7.83203125" style="109" customWidth="1"/>
    <col min="12" max="12" width="21.83203125" style="77" customWidth="1"/>
    <col min="13" max="13" width="18" style="78" customWidth="1"/>
    <col min="14" max="14" width="19.33203125" style="77" customWidth="1"/>
    <col min="15" max="15" width="19" style="84" customWidth="1"/>
    <col min="16" max="16" width="14.5" style="77"/>
    <col min="17" max="17" width="14.5" style="78"/>
    <col min="18" max="18" width="14.5" style="77"/>
    <col min="19" max="19" width="14.5" style="78"/>
  </cols>
  <sheetData>
    <row r="1" spans="1:22" ht="35" customHeight="1">
      <c r="A1" s="1" t="s">
        <v>2561</v>
      </c>
      <c r="B1" s="1" t="s">
        <v>1</v>
      </c>
      <c r="C1" s="1" t="s">
        <v>1428</v>
      </c>
      <c r="D1" s="1" t="s">
        <v>1429</v>
      </c>
      <c r="E1" s="1" t="s">
        <v>2</v>
      </c>
      <c r="F1" s="72" t="s">
        <v>3</v>
      </c>
      <c r="G1" s="104" t="s">
        <v>2885</v>
      </c>
      <c r="H1" s="92" t="s">
        <v>2883</v>
      </c>
      <c r="I1" s="105" t="s">
        <v>2886</v>
      </c>
      <c r="J1" s="93" t="s">
        <v>2884</v>
      </c>
      <c r="K1" s="111" t="s">
        <v>2888</v>
      </c>
      <c r="L1" s="91" t="s">
        <v>2871</v>
      </c>
      <c r="M1" s="86" t="s">
        <v>2879</v>
      </c>
      <c r="N1" s="87" t="s">
        <v>2880</v>
      </c>
      <c r="O1" s="88" t="s">
        <v>2872</v>
      </c>
      <c r="P1" s="89" t="s">
        <v>2877</v>
      </c>
      <c r="Q1" s="90" t="s">
        <v>2881</v>
      </c>
      <c r="R1" s="91" t="s">
        <v>2878</v>
      </c>
      <c r="S1" s="86" t="s">
        <v>2882</v>
      </c>
      <c r="T1" s="2"/>
      <c r="U1" s="2"/>
      <c r="V1" s="2"/>
    </row>
    <row r="2" spans="1:22" ht="13">
      <c r="A2" s="36" t="s">
        <v>1432</v>
      </c>
      <c r="B2" s="4" t="s">
        <v>1433</v>
      </c>
      <c r="C2" s="4">
        <v>2022</v>
      </c>
      <c r="D2" s="4" t="s">
        <v>1434</v>
      </c>
      <c r="E2" s="4" t="s">
        <v>1435</v>
      </c>
      <c r="F2" s="5" t="s">
        <v>1436</v>
      </c>
      <c r="G2" s="73"/>
      <c r="H2" s="4" t="s">
        <v>16</v>
      </c>
      <c r="I2" s="4"/>
      <c r="J2" s="4" t="s">
        <v>16</v>
      </c>
      <c r="K2" s="106"/>
      <c r="L2" s="75"/>
      <c r="M2" s="76"/>
      <c r="N2" s="75"/>
      <c r="O2" s="76"/>
      <c r="P2" s="75"/>
      <c r="Q2" s="76"/>
      <c r="R2" s="75"/>
      <c r="S2" s="76"/>
      <c r="T2" s="2"/>
      <c r="U2" s="2"/>
      <c r="V2" s="2"/>
    </row>
    <row r="3" spans="1:22" ht="13">
      <c r="A3" s="36" t="s">
        <v>5</v>
      </c>
      <c r="B3" s="4" t="s">
        <v>6</v>
      </c>
      <c r="C3" s="4">
        <v>2022</v>
      </c>
      <c r="D3" s="4" t="s">
        <v>1439</v>
      </c>
      <c r="E3" s="4" t="s">
        <v>8</v>
      </c>
      <c r="F3" s="5" t="s">
        <v>1440</v>
      </c>
      <c r="G3" s="103" t="s">
        <v>7</v>
      </c>
      <c r="H3" s="4" t="s">
        <v>7</v>
      </c>
      <c r="I3" s="103" t="s">
        <v>7</v>
      </c>
      <c r="J3" s="4" t="s">
        <v>7</v>
      </c>
      <c r="K3" s="106"/>
      <c r="L3" s="75" t="s">
        <v>2095</v>
      </c>
      <c r="M3" s="76"/>
      <c r="N3" s="79" t="s">
        <v>2563</v>
      </c>
      <c r="O3" s="80" t="s">
        <v>2564</v>
      </c>
      <c r="P3" s="75" t="s">
        <v>2633</v>
      </c>
      <c r="Q3" s="76" t="s">
        <v>2635</v>
      </c>
      <c r="R3" s="75" t="s">
        <v>2634</v>
      </c>
      <c r="S3" s="76" t="s">
        <v>2636</v>
      </c>
      <c r="T3" s="40"/>
      <c r="U3" s="40"/>
      <c r="V3" s="40"/>
    </row>
    <row r="4" spans="1:22" ht="13">
      <c r="A4" s="36" t="s">
        <v>10</v>
      </c>
      <c r="B4" s="4" t="s">
        <v>11</v>
      </c>
      <c r="C4" s="4">
        <v>2022</v>
      </c>
      <c r="D4" s="4" t="s">
        <v>1441</v>
      </c>
      <c r="E4" s="4" t="s">
        <v>12</v>
      </c>
      <c r="F4" s="5" t="s">
        <v>1442</v>
      </c>
      <c r="G4" s="103" t="s">
        <v>7</v>
      </c>
      <c r="H4" s="4" t="s">
        <v>7</v>
      </c>
      <c r="I4" s="103" t="s">
        <v>7</v>
      </c>
      <c r="J4" s="4" t="s">
        <v>7</v>
      </c>
      <c r="K4" s="106"/>
      <c r="L4" s="75" t="s">
        <v>2095</v>
      </c>
      <c r="M4" s="76"/>
      <c r="N4" s="79" t="s">
        <v>2097</v>
      </c>
      <c r="O4" s="76" t="s">
        <v>2569</v>
      </c>
      <c r="P4" s="75" t="s">
        <v>2638</v>
      </c>
      <c r="Q4" s="76" t="s">
        <v>2640</v>
      </c>
      <c r="R4" s="75" t="s">
        <v>2639</v>
      </c>
      <c r="S4" s="140" t="s">
        <v>2636</v>
      </c>
      <c r="T4" s="2"/>
      <c r="U4" s="2"/>
      <c r="V4" s="2"/>
    </row>
    <row r="5" spans="1:22" ht="16" customHeight="1">
      <c r="A5" s="36" t="s">
        <v>1443</v>
      </c>
      <c r="B5" s="4" t="s">
        <v>1444</v>
      </c>
      <c r="C5" s="4">
        <v>2022</v>
      </c>
      <c r="D5" s="4" t="s">
        <v>1445</v>
      </c>
      <c r="E5" s="4" t="s">
        <v>1446</v>
      </c>
      <c r="F5" s="5" t="s">
        <v>1447</v>
      </c>
      <c r="G5" s="103"/>
      <c r="H5" s="4" t="s">
        <v>16</v>
      </c>
      <c r="I5" s="4"/>
      <c r="J5" s="4" t="s">
        <v>16</v>
      </c>
      <c r="K5" s="106"/>
      <c r="L5" s="75"/>
      <c r="M5" s="76"/>
      <c r="N5" s="75"/>
      <c r="O5" s="76"/>
      <c r="P5" s="75"/>
      <c r="Q5" s="76"/>
      <c r="R5" s="75"/>
      <c r="S5" s="76"/>
      <c r="T5" s="2"/>
      <c r="U5" s="2"/>
      <c r="V5" s="2"/>
    </row>
    <row r="6" spans="1:22" ht="13">
      <c r="A6" s="36" t="s">
        <v>934</v>
      </c>
      <c r="B6" s="4" t="s">
        <v>1450</v>
      </c>
      <c r="C6" s="4">
        <v>2022</v>
      </c>
      <c r="D6" s="4" t="s">
        <v>1451</v>
      </c>
      <c r="E6" s="4" t="s">
        <v>1452</v>
      </c>
      <c r="F6" s="5" t="s">
        <v>1453</v>
      </c>
      <c r="G6" s="103"/>
      <c r="H6" s="4" t="s">
        <v>7</v>
      </c>
      <c r="I6" s="4"/>
      <c r="J6" s="4" t="s">
        <v>7</v>
      </c>
      <c r="K6" s="106"/>
      <c r="L6" s="75" t="s">
        <v>2098</v>
      </c>
      <c r="M6" s="76"/>
      <c r="N6" s="75" t="s">
        <v>2873</v>
      </c>
      <c r="O6" s="76" t="s">
        <v>2569</v>
      </c>
      <c r="P6" s="75" t="s">
        <v>2874</v>
      </c>
      <c r="Q6" s="76" t="s">
        <v>2875</v>
      </c>
      <c r="R6" s="79" t="s">
        <v>2876</v>
      </c>
      <c r="S6" s="140" t="s">
        <v>2636</v>
      </c>
      <c r="T6" s="2"/>
      <c r="U6" s="2"/>
      <c r="V6" s="2"/>
    </row>
    <row r="7" spans="1:22" ht="13">
      <c r="A7" s="36" t="s">
        <v>14</v>
      </c>
      <c r="B7" s="4" t="s">
        <v>15</v>
      </c>
      <c r="C7" s="4">
        <v>2022</v>
      </c>
      <c r="D7" s="4" t="s">
        <v>1454</v>
      </c>
      <c r="E7" s="4" t="s">
        <v>17</v>
      </c>
      <c r="F7" s="5" t="s">
        <v>1455</v>
      </c>
      <c r="G7" s="103" t="s">
        <v>16</v>
      </c>
      <c r="H7" s="4" t="s">
        <v>16</v>
      </c>
      <c r="I7" s="4"/>
      <c r="J7" s="4" t="s">
        <v>16</v>
      </c>
      <c r="K7" s="106"/>
      <c r="L7" s="75"/>
      <c r="M7" s="76"/>
      <c r="N7" s="75"/>
      <c r="O7" s="76"/>
      <c r="P7" s="75"/>
      <c r="Q7" s="76"/>
      <c r="R7" s="75"/>
      <c r="S7" s="76"/>
      <c r="T7" s="2"/>
      <c r="U7" s="2"/>
      <c r="V7" s="2"/>
    </row>
    <row r="8" spans="1:22" ht="14">
      <c r="A8" s="36" t="s">
        <v>19</v>
      </c>
      <c r="B8" s="4" t="s">
        <v>20</v>
      </c>
      <c r="C8" s="4">
        <v>2022</v>
      </c>
      <c r="D8" s="4" t="s">
        <v>1451</v>
      </c>
      <c r="E8" s="4" t="s">
        <v>21</v>
      </c>
      <c r="F8" s="5" t="s">
        <v>1456</v>
      </c>
      <c r="G8" s="103" t="s">
        <v>7</v>
      </c>
      <c r="H8" s="4" t="s">
        <v>7</v>
      </c>
      <c r="I8" s="103" t="s">
        <v>7</v>
      </c>
      <c r="J8" s="4" t="s">
        <v>7</v>
      </c>
      <c r="K8" s="106"/>
      <c r="L8" s="119" t="s">
        <v>2098</v>
      </c>
      <c r="M8" s="76"/>
      <c r="N8" s="75" t="s">
        <v>2100</v>
      </c>
      <c r="O8" s="76" t="s">
        <v>2569</v>
      </c>
      <c r="P8" s="75" t="s">
        <v>2643</v>
      </c>
      <c r="Q8" s="76" t="s">
        <v>2645</v>
      </c>
      <c r="R8" s="75" t="s">
        <v>2644</v>
      </c>
      <c r="S8" s="140" t="s">
        <v>2636</v>
      </c>
      <c r="T8" s="40"/>
      <c r="U8" s="2"/>
      <c r="V8" s="40"/>
    </row>
    <row r="9" spans="1:22" ht="13">
      <c r="A9" s="36" t="s">
        <v>22</v>
      </c>
      <c r="B9" s="4" t="s">
        <v>23</v>
      </c>
      <c r="C9" s="4">
        <v>2022</v>
      </c>
      <c r="D9" s="4" t="s">
        <v>1457</v>
      </c>
      <c r="E9" s="4" t="s">
        <v>24</v>
      </c>
      <c r="F9" s="5" t="s">
        <v>1458</v>
      </c>
      <c r="G9" s="103" t="s">
        <v>7</v>
      </c>
      <c r="H9" s="4" t="s">
        <v>7</v>
      </c>
      <c r="I9" s="103" t="s">
        <v>7</v>
      </c>
      <c r="J9" s="4" t="s">
        <v>7</v>
      </c>
      <c r="K9" s="106"/>
      <c r="L9" s="120" t="s">
        <v>2095</v>
      </c>
      <c r="M9" s="76"/>
      <c r="N9" s="75" t="s">
        <v>2101</v>
      </c>
      <c r="O9" s="76" t="s">
        <v>2569</v>
      </c>
      <c r="P9" s="75" t="s">
        <v>2646</v>
      </c>
      <c r="Q9" s="76" t="s">
        <v>2635</v>
      </c>
      <c r="R9" s="75" t="s">
        <v>2647</v>
      </c>
      <c r="S9" s="140" t="s">
        <v>2636</v>
      </c>
      <c r="T9" s="40"/>
      <c r="U9" s="45"/>
      <c r="V9" s="2"/>
    </row>
    <row r="10" spans="1:22" ht="13">
      <c r="A10" s="36" t="s">
        <v>26</v>
      </c>
      <c r="B10" s="4" t="s">
        <v>27</v>
      </c>
      <c r="C10" s="4">
        <v>2022</v>
      </c>
      <c r="D10" s="4" t="s">
        <v>1457</v>
      </c>
      <c r="E10" s="4" t="s">
        <v>28</v>
      </c>
      <c r="F10" s="5" t="s">
        <v>1459</v>
      </c>
      <c r="G10" s="103" t="s">
        <v>16</v>
      </c>
      <c r="H10" s="4" t="s">
        <v>16</v>
      </c>
      <c r="I10" s="4"/>
      <c r="J10" s="4" t="s">
        <v>16</v>
      </c>
      <c r="K10" s="106"/>
      <c r="L10" s="75"/>
      <c r="M10" s="76"/>
      <c r="N10" s="75"/>
      <c r="O10" s="76"/>
      <c r="P10" s="75"/>
      <c r="Q10" s="76"/>
      <c r="R10" s="75"/>
      <c r="S10" s="76"/>
      <c r="T10" s="2"/>
      <c r="U10" s="2"/>
      <c r="V10" s="2"/>
    </row>
    <row r="11" spans="1:22" ht="13">
      <c r="A11" s="36" t="s">
        <v>30</v>
      </c>
      <c r="B11" s="4" t="s">
        <v>31</v>
      </c>
      <c r="C11" s="4">
        <v>2021</v>
      </c>
      <c r="D11" s="4" t="s">
        <v>1460</v>
      </c>
      <c r="E11" s="4" t="s">
        <v>32</v>
      </c>
      <c r="F11" s="5" t="s">
        <v>1461</v>
      </c>
      <c r="G11" s="103" t="s">
        <v>7</v>
      </c>
      <c r="H11" s="4" t="s">
        <v>7</v>
      </c>
      <c r="I11" s="103" t="s">
        <v>7</v>
      </c>
      <c r="J11" s="4" t="s">
        <v>7</v>
      </c>
      <c r="K11" s="106"/>
      <c r="L11" s="75" t="s">
        <v>2095</v>
      </c>
      <c r="M11" s="76"/>
      <c r="N11" s="75" t="s">
        <v>2102</v>
      </c>
      <c r="O11" s="76" t="s">
        <v>2573</v>
      </c>
      <c r="P11" s="75" t="s">
        <v>2651</v>
      </c>
      <c r="Q11" s="76" t="s">
        <v>2653</v>
      </c>
      <c r="R11" s="75" t="s">
        <v>2652</v>
      </c>
      <c r="S11" s="76" t="s">
        <v>2654</v>
      </c>
      <c r="T11" s="40"/>
      <c r="U11" s="45"/>
      <c r="V11" s="2"/>
    </row>
    <row r="12" spans="1:22" ht="13">
      <c r="A12" s="36" t="s">
        <v>34</v>
      </c>
      <c r="B12" s="4" t="s">
        <v>35</v>
      </c>
      <c r="C12" s="4">
        <v>2021</v>
      </c>
      <c r="D12" s="4" t="s">
        <v>1462</v>
      </c>
      <c r="E12" s="4" t="s">
        <v>36</v>
      </c>
      <c r="F12" s="5" t="s">
        <v>1463</v>
      </c>
      <c r="G12" s="103" t="s">
        <v>16</v>
      </c>
      <c r="H12" s="4" t="s">
        <v>16</v>
      </c>
      <c r="I12" s="4"/>
      <c r="J12" s="4" t="s">
        <v>16</v>
      </c>
      <c r="K12" s="106"/>
      <c r="L12" s="75"/>
      <c r="M12" s="76"/>
      <c r="N12" s="75"/>
      <c r="O12" s="76"/>
      <c r="P12" s="75"/>
      <c r="Q12" s="76"/>
      <c r="R12" s="75"/>
      <c r="S12" s="76"/>
      <c r="T12" s="2"/>
      <c r="U12" s="2"/>
      <c r="V12" s="2"/>
    </row>
    <row r="13" spans="1:22" ht="13">
      <c r="A13" s="36" t="s">
        <v>38</v>
      </c>
      <c r="B13" s="4" t="s">
        <v>39</v>
      </c>
      <c r="C13" s="4">
        <v>2021</v>
      </c>
      <c r="D13" s="4" t="s">
        <v>1464</v>
      </c>
      <c r="E13" s="4" t="s">
        <v>40</v>
      </c>
      <c r="F13" s="5" t="s">
        <v>1465</v>
      </c>
      <c r="G13" s="103" t="s">
        <v>16</v>
      </c>
      <c r="H13" s="4" t="s">
        <v>16</v>
      </c>
      <c r="I13" s="4"/>
      <c r="J13" s="4" t="s">
        <v>16</v>
      </c>
      <c r="K13" s="106"/>
      <c r="L13" s="75"/>
      <c r="M13" s="76"/>
      <c r="N13" s="75"/>
      <c r="O13" s="76"/>
      <c r="P13" s="75"/>
      <c r="Q13" s="76"/>
      <c r="R13" s="75"/>
      <c r="S13" s="76"/>
      <c r="T13" s="2"/>
      <c r="U13" s="2"/>
      <c r="V13" s="2"/>
    </row>
    <row r="14" spans="1:22" ht="13">
      <c r="A14" s="36" t="s">
        <v>46</v>
      </c>
      <c r="B14" s="4" t="s">
        <v>47</v>
      </c>
      <c r="C14" s="4">
        <v>2021</v>
      </c>
      <c r="D14" s="4" t="s">
        <v>1466</v>
      </c>
      <c r="E14" s="4" t="s">
        <v>44</v>
      </c>
      <c r="F14" s="5" t="s">
        <v>1467</v>
      </c>
      <c r="G14" s="103"/>
      <c r="H14" s="4" t="s">
        <v>7</v>
      </c>
      <c r="I14" s="4"/>
      <c r="J14" s="4" t="s">
        <v>16</v>
      </c>
      <c r="K14" s="106"/>
      <c r="L14" s="75"/>
      <c r="M14" s="76"/>
      <c r="N14" s="75"/>
      <c r="O14" s="76"/>
      <c r="P14" s="75"/>
      <c r="Q14" s="76"/>
      <c r="R14" s="75"/>
      <c r="S14" s="76"/>
      <c r="T14" s="2"/>
      <c r="U14" s="2"/>
      <c r="V14" s="2"/>
    </row>
    <row r="15" spans="1:22" ht="14">
      <c r="A15" s="36" t="s">
        <v>42</v>
      </c>
      <c r="B15" s="4" t="s">
        <v>43</v>
      </c>
      <c r="C15" s="4">
        <v>2021</v>
      </c>
      <c r="D15" s="4" t="s">
        <v>1466</v>
      </c>
      <c r="E15" s="4" t="s">
        <v>48</v>
      </c>
      <c r="F15" s="116" t="s">
        <v>1468</v>
      </c>
      <c r="G15" s="103" t="s">
        <v>7</v>
      </c>
      <c r="H15" s="4" t="s">
        <v>7</v>
      </c>
      <c r="I15" s="103" t="s">
        <v>7</v>
      </c>
      <c r="J15" s="4" t="s">
        <v>7</v>
      </c>
      <c r="K15" s="106"/>
      <c r="L15" s="117" t="s">
        <v>2098</v>
      </c>
      <c r="M15" s="76"/>
      <c r="N15" s="75" t="s">
        <v>2104</v>
      </c>
      <c r="O15" s="76" t="s">
        <v>2573</v>
      </c>
      <c r="P15" s="75" t="s">
        <v>2655</v>
      </c>
      <c r="Q15" s="76" t="s">
        <v>2635</v>
      </c>
      <c r="R15" s="75" t="s">
        <v>2656</v>
      </c>
      <c r="S15" s="140" t="s">
        <v>2636</v>
      </c>
      <c r="T15" s="40"/>
      <c r="U15" s="45"/>
      <c r="V15" s="2"/>
    </row>
    <row r="16" spans="1:22" ht="13" customHeight="1">
      <c r="A16" s="36" t="s">
        <v>49</v>
      </c>
      <c r="B16" s="4" t="s">
        <v>50</v>
      </c>
      <c r="C16" s="4">
        <v>2021</v>
      </c>
      <c r="D16" s="4" t="s">
        <v>1469</v>
      </c>
      <c r="E16" s="4" t="s">
        <v>51</v>
      </c>
      <c r="F16" s="5" t="s">
        <v>1470</v>
      </c>
      <c r="G16" s="103" t="s">
        <v>16</v>
      </c>
      <c r="H16" s="4" t="s">
        <v>16</v>
      </c>
      <c r="I16" s="4"/>
      <c r="J16" s="4" t="s">
        <v>16</v>
      </c>
      <c r="K16" s="106"/>
      <c r="L16" s="75"/>
      <c r="M16" s="76"/>
      <c r="N16" s="75"/>
      <c r="O16" s="76"/>
      <c r="P16" s="75"/>
      <c r="Q16" s="76"/>
      <c r="R16" s="75"/>
      <c r="S16" s="76"/>
      <c r="T16" s="2"/>
      <c r="U16" s="2"/>
      <c r="V16" s="2"/>
    </row>
    <row r="17" spans="1:22" ht="14">
      <c r="A17" s="36" t="s">
        <v>53</v>
      </c>
      <c r="B17" s="4" t="s">
        <v>54</v>
      </c>
      <c r="C17" s="4">
        <v>2021</v>
      </c>
      <c r="D17" s="4" t="s">
        <v>1460</v>
      </c>
      <c r="E17" s="4" t="s">
        <v>55</v>
      </c>
      <c r="F17" s="5" t="s">
        <v>1471</v>
      </c>
      <c r="G17" s="103" t="s">
        <v>7</v>
      </c>
      <c r="H17" s="4" t="s">
        <v>7</v>
      </c>
      <c r="I17" s="103" t="s">
        <v>7</v>
      </c>
      <c r="J17" s="4" t="s">
        <v>7</v>
      </c>
      <c r="K17" s="106"/>
      <c r="L17" s="117" t="s">
        <v>2098</v>
      </c>
      <c r="M17" s="76"/>
      <c r="N17" s="75" t="s">
        <v>2106</v>
      </c>
      <c r="O17" s="76" t="s">
        <v>2569</v>
      </c>
      <c r="P17" s="75" t="s">
        <v>2661</v>
      </c>
      <c r="Q17" s="76" t="s">
        <v>2635</v>
      </c>
      <c r="R17" s="75" t="s">
        <v>2887</v>
      </c>
      <c r="S17" s="140" t="s">
        <v>2636</v>
      </c>
      <c r="T17" s="40"/>
      <c r="U17" s="45"/>
      <c r="V17" s="2"/>
    </row>
    <row r="18" spans="1:22" ht="13">
      <c r="A18" s="36" t="s">
        <v>57</v>
      </c>
      <c r="B18" s="4" t="s">
        <v>58</v>
      </c>
      <c r="C18" s="4">
        <v>2021</v>
      </c>
      <c r="D18" s="4" t="s">
        <v>1472</v>
      </c>
      <c r="E18" s="4" t="s">
        <v>59</v>
      </c>
      <c r="F18" s="5" t="s">
        <v>1473</v>
      </c>
      <c r="G18" s="103" t="s">
        <v>16</v>
      </c>
      <c r="H18" s="4" t="s">
        <v>16</v>
      </c>
      <c r="I18" s="4"/>
      <c r="J18" s="4" t="s">
        <v>16</v>
      </c>
      <c r="K18" s="106"/>
      <c r="L18" s="75"/>
      <c r="M18" s="76"/>
      <c r="N18" s="75"/>
      <c r="O18" s="76"/>
      <c r="P18" s="75"/>
      <c r="Q18" s="76"/>
      <c r="R18" s="75"/>
      <c r="S18" s="76"/>
      <c r="T18" s="2"/>
      <c r="U18" s="2"/>
      <c r="V18" s="2"/>
    </row>
    <row r="19" spans="1:22" ht="13">
      <c r="A19" s="36" t="s">
        <v>61</v>
      </c>
      <c r="B19" s="4" t="s">
        <v>62</v>
      </c>
      <c r="C19" s="4">
        <v>2021</v>
      </c>
      <c r="D19" s="4" t="s">
        <v>1472</v>
      </c>
      <c r="E19" s="4" t="s">
        <v>63</v>
      </c>
      <c r="F19" s="5" t="s">
        <v>1474</v>
      </c>
      <c r="G19" s="103" t="s">
        <v>16</v>
      </c>
      <c r="H19" s="4" t="s">
        <v>16</v>
      </c>
      <c r="I19" s="4"/>
      <c r="J19" s="4" t="s">
        <v>16</v>
      </c>
      <c r="K19" s="106"/>
      <c r="L19" s="75"/>
      <c r="M19" s="76"/>
      <c r="N19" s="75"/>
      <c r="O19" s="76"/>
      <c r="P19" s="75"/>
      <c r="Q19" s="76"/>
      <c r="R19" s="75"/>
      <c r="S19" s="76"/>
      <c r="T19" s="2"/>
      <c r="U19" s="2"/>
      <c r="V19" s="2"/>
    </row>
    <row r="20" spans="1:22" ht="13">
      <c r="A20" s="36" t="s">
        <v>65</v>
      </c>
      <c r="B20" s="4" t="s">
        <v>66</v>
      </c>
      <c r="C20" s="4">
        <v>2021</v>
      </c>
      <c r="D20" s="4" t="s">
        <v>1475</v>
      </c>
      <c r="E20" s="4" t="s">
        <v>67</v>
      </c>
      <c r="F20" s="116" t="s">
        <v>1476</v>
      </c>
      <c r="G20" s="103" t="s">
        <v>7</v>
      </c>
      <c r="H20" s="4" t="s">
        <v>7</v>
      </c>
      <c r="I20" s="103" t="s">
        <v>7</v>
      </c>
      <c r="J20" s="4" t="s">
        <v>7</v>
      </c>
      <c r="K20" s="106" t="s">
        <v>16</v>
      </c>
      <c r="L20" s="75"/>
      <c r="M20" s="76"/>
      <c r="N20" s="75"/>
      <c r="O20" s="76"/>
      <c r="P20" s="75"/>
      <c r="Q20" s="76"/>
      <c r="R20" s="75"/>
      <c r="S20" s="76"/>
      <c r="T20" s="40"/>
      <c r="U20" s="45"/>
      <c r="V20" s="2"/>
    </row>
    <row r="21" spans="1:22" ht="13">
      <c r="A21" s="36" t="s">
        <v>69</v>
      </c>
      <c r="B21" s="4" t="s">
        <v>70</v>
      </c>
      <c r="C21" s="4">
        <v>2021</v>
      </c>
      <c r="D21" s="4" t="s">
        <v>1477</v>
      </c>
      <c r="E21" s="4" t="s">
        <v>71</v>
      </c>
      <c r="F21" s="5" t="s">
        <v>1478</v>
      </c>
      <c r="G21" s="103" t="s">
        <v>7</v>
      </c>
      <c r="H21" s="4" t="s">
        <v>7</v>
      </c>
      <c r="I21" s="103" t="s">
        <v>7</v>
      </c>
      <c r="J21" s="4" t="s">
        <v>7</v>
      </c>
      <c r="K21" s="106"/>
      <c r="L21" s="75" t="s">
        <v>2095</v>
      </c>
      <c r="M21" s="76"/>
      <c r="N21" s="75" t="s">
        <v>2576</v>
      </c>
      <c r="O21" s="76" t="s">
        <v>2577</v>
      </c>
      <c r="P21" s="75" t="s">
        <v>2673</v>
      </c>
      <c r="Q21" s="76" t="s">
        <v>2675</v>
      </c>
      <c r="R21" s="75" t="s">
        <v>2674</v>
      </c>
      <c r="S21" s="140" t="s">
        <v>2636</v>
      </c>
      <c r="T21" s="40"/>
      <c r="U21" s="45"/>
      <c r="V21" s="2"/>
    </row>
    <row r="22" spans="1:22" ht="14" customHeight="1">
      <c r="A22" s="36" t="s">
        <v>73</v>
      </c>
      <c r="B22" s="4" t="s">
        <v>74</v>
      </c>
      <c r="C22" s="4">
        <v>2021</v>
      </c>
      <c r="D22" s="4" t="s">
        <v>1479</v>
      </c>
      <c r="E22" s="4" t="s">
        <v>75</v>
      </c>
      <c r="F22" s="5" t="s">
        <v>1480</v>
      </c>
      <c r="G22" s="103" t="s">
        <v>7</v>
      </c>
      <c r="H22" s="4" t="s">
        <v>7</v>
      </c>
      <c r="I22" s="103" t="s">
        <v>7</v>
      </c>
      <c r="J22" s="4" t="s">
        <v>7</v>
      </c>
      <c r="K22" s="106"/>
      <c r="L22" s="117" t="s">
        <v>2098</v>
      </c>
      <c r="M22" s="76"/>
      <c r="N22" s="75" t="s">
        <v>2578</v>
      </c>
      <c r="O22" s="76" t="s">
        <v>2569</v>
      </c>
      <c r="P22" s="75" t="s">
        <v>2678</v>
      </c>
      <c r="Q22" s="81" t="s">
        <v>2680</v>
      </c>
      <c r="R22" s="75" t="s">
        <v>2679</v>
      </c>
      <c r="S22" s="140" t="s">
        <v>2636</v>
      </c>
      <c r="T22" s="45"/>
      <c r="U22" s="2"/>
      <c r="V22" s="2"/>
    </row>
    <row r="23" spans="1:22" ht="14">
      <c r="A23" s="36" t="s">
        <v>77</v>
      </c>
      <c r="B23" s="4" t="s">
        <v>78</v>
      </c>
      <c r="C23" s="4">
        <v>2021</v>
      </c>
      <c r="D23" s="4" t="s">
        <v>1460</v>
      </c>
      <c r="E23" s="4" t="s">
        <v>79</v>
      </c>
      <c r="F23" s="5" t="s">
        <v>1481</v>
      </c>
      <c r="G23" s="103" t="s">
        <v>7</v>
      </c>
      <c r="H23" s="4" t="s">
        <v>7</v>
      </c>
      <c r="I23" s="103" t="s">
        <v>7</v>
      </c>
      <c r="J23" s="4" t="s">
        <v>7</v>
      </c>
      <c r="K23" s="106"/>
      <c r="L23" s="117" t="s">
        <v>2098</v>
      </c>
      <c r="M23" s="76"/>
      <c r="N23" s="75" t="s">
        <v>2110</v>
      </c>
      <c r="O23" s="76" t="s">
        <v>2569</v>
      </c>
      <c r="P23" s="75" t="s">
        <v>2685</v>
      </c>
      <c r="Q23" s="82" t="s">
        <v>2653</v>
      </c>
      <c r="R23" s="75" t="s">
        <v>2685</v>
      </c>
      <c r="S23" s="140" t="s">
        <v>2636</v>
      </c>
      <c r="T23" s="2"/>
      <c r="U23" s="2"/>
      <c r="V23" s="2"/>
    </row>
    <row r="24" spans="1:22" ht="13">
      <c r="A24" s="36" t="s">
        <v>81</v>
      </c>
      <c r="B24" s="4" t="s">
        <v>82</v>
      </c>
      <c r="C24" s="4">
        <v>2021</v>
      </c>
      <c r="D24" s="4" t="s">
        <v>1482</v>
      </c>
      <c r="E24" s="4" t="s">
        <v>83</v>
      </c>
      <c r="F24" s="5" t="s">
        <v>1483</v>
      </c>
      <c r="G24" s="103" t="s">
        <v>16</v>
      </c>
      <c r="H24" s="4" t="s">
        <v>16</v>
      </c>
      <c r="I24" s="4"/>
      <c r="J24" s="4" t="s">
        <v>16</v>
      </c>
      <c r="K24" s="106"/>
      <c r="L24" s="75"/>
      <c r="M24" s="76"/>
      <c r="N24" s="75"/>
      <c r="O24" s="76"/>
      <c r="P24" s="75"/>
      <c r="Q24" s="76"/>
      <c r="R24" s="75"/>
      <c r="S24" s="76"/>
      <c r="T24" s="2"/>
      <c r="U24" s="2"/>
      <c r="V24" s="2"/>
    </row>
    <row r="25" spans="1:22" ht="13">
      <c r="A25" s="36" t="s">
        <v>85</v>
      </c>
      <c r="B25" s="4" t="s">
        <v>86</v>
      </c>
      <c r="C25" s="4">
        <v>2021</v>
      </c>
      <c r="D25" s="4" t="s">
        <v>1460</v>
      </c>
      <c r="E25" s="4" t="s">
        <v>87</v>
      </c>
      <c r="F25" s="5" t="s">
        <v>1484</v>
      </c>
      <c r="G25" s="103" t="s">
        <v>16</v>
      </c>
      <c r="H25" s="4" t="s">
        <v>16</v>
      </c>
      <c r="I25" s="4"/>
      <c r="J25" s="4" t="s">
        <v>16</v>
      </c>
      <c r="K25" s="106"/>
      <c r="L25" s="75"/>
      <c r="M25" s="76"/>
      <c r="N25" s="75"/>
      <c r="O25" s="76"/>
      <c r="P25" s="75"/>
      <c r="Q25" s="76"/>
      <c r="R25" s="75"/>
      <c r="S25" s="76"/>
      <c r="T25" s="2"/>
      <c r="U25" s="2"/>
      <c r="V25" s="2"/>
    </row>
    <row r="26" spans="1:22" ht="13">
      <c r="A26" s="36" t="s">
        <v>89</v>
      </c>
      <c r="B26" s="4" t="s">
        <v>90</v>
      </c>
      <c r="C26" s="4">
        <v>2021</v>
      </c>
      <c r="D26" s="4" t="s">
        <v>1485</v>
      </c>
      <c r="E26" s="4" t="s">
        <v>91</v>
      </c>
      <c r="F26" s="5" t="s">
        <v>1486</v>
      </c>
      <c r="G26" s="103" t="s">
        <v>16</v>
      </c>
      <c r="H26" s="4" t="s">
        <v>16</v>
      </c>
      <c r="I26" s="4"/>
      <c r="J26" s="4" t="s">
        <v>16</v>
      </c>
      <c r="K26" s="106"/>
      <c r="L26" s="75"/>
      <c r="M26" s="76"/>
      <c r="N26" s="75"/>
      <c r="O26" s="76"/>
      <c r="P26" s="75"/>
      <c r="Q26" s="76"/>
      <c r="R26" s="75"/>
      <c r="S26" s="76"/>
      <c r="T26" s="2"/>
      <c r="U26" s="2"/>
      <c r="V26" s="2"/>
    </row>
    <row r="27" spans="1:22" ht="13">
      <c r="A27" s="36" t="s">
        <v>93</v>
      </c>
      <c r="B27" s="4" t="s">
        <v>94</v>
      </c>
      <c r="C27" s="4">
        <v>2021</v>
      </c>
      <c r="D27" s="4" t="s">
        <v>1488</v>
      </c>
      <c r="E27" s="4" t="s">
        <v>96</v>
      </c>
      <c r="F27" s="5" t="s">
        <v>1489</v>
      </c>
      <c r="G27" s="103" t="s">
        <v>16</v>
      </c>
      <c r="H27" s="4" t="s">
        <v>16</v>
      </c>
      <c r="I27" s="4"/>
      <c r="J27" s="4" t="s">
        <v>16</v>
      </c>
      <c r="K27" s="106"/>
      <c r="L27" s="75"/>
      <c r="M27" s="76"/>
      <c r="N27" s="75"/>
      <c r="O27" s="76"/>
      <c r="P27" s="75"/>
      <c r="Q27" s="76"/>
      <c r="R27" s="75"/>
      <c r="S27" s="76"/>
      <c r="T27" s="2"/>
      <c r="U27" s="2"/>
      <c r="V27" s="2"/>
    </row>
    <row r="28" spans="1:22" ht="14">
      <c r="A28" s="36" t="s">
        <v>98</v>
      </c>
      <c r="B28" s="4" t="s">
        <v>99</v>
      </c>
      <c r="C28" s="4">
        <v>2021</v>
      </c>
      <c r="D28" s="4" t="s">
        <v>1488</v>
      </c>
      <c r="E28" s="4" t="s">
        <v>100</v>
      </c>
      <c r="F28" s="5" t="s">
        <v>1490</v>
      </c>
      <c r="G28" s="103" t="s">
        <v>7</v>
      </c>
      <c r="H28" s="4" t="s">
        <v>7</v>
      </c>
      <c r="I28" s="103" t="s">
        <v>7</v>
      </c>
      <c r="J28" s="4" t="s">
        <v>7</v>
      </c>
      <c r="K28" s="106"/>
      <c r="L28" s="117" t="s">
        <v>2098</v>
      </c>
      <c r="M28" s="76"/>
      <c r="N28" s="75" t="s">
        <v>2581</v>
      </c>
      <c r="O28" s="76" t="s">
        <v>2573</v>
      </c>
      <c r="P28" s="75" t="s">
        <v>2688</v>
      </c>
      <c r="Q28" s="82" t="s">
        <v>2653</v>
      </c>
      <c r="R28" s="75" t="s">
        <v>2689</v>
      </c>
      <c r="S28" s="140" t="s">
        <v>2636</v>
      </c>
      <c r="T28" s="2"/>
      <c r="U28" s="2"/>
      <c r="V28" s="2"/>
    </row>
    <row r="29" spans="1:22" ht="16" customHeight="1">
      <c r="A29" s="36" t="s">
        <v>102</v>
      </c>
      <c r="B29" s="4" t="s">
        <v>103</v>
      </c>
      <c r="C29" s="4">
        <v>2021</v>
      </c>
      <c r="D29" s="4" t="s">
        <v>1488</v>
      </c>
      <c r="E29" s="4" t="s">
        <v>104</v>
      </c>
      <c r="F29" s="116" t="s">
        <v>1491</v>
      </c>
      <c r="G29" s="103" t="s">
        <v>7</v>
      </c>
      <c r="H29" s="4" t="s">
        <v>7</v>
      </c>
      <c r="I29" s="103" t="s">
        <v>7</v>
      </c>
      <c r="J29" s="4" t="s">
        <v>7</v>
      </c>
      <c r="K29" s="106" t="s">
        <v>16</v>
      </c>
      <c r="L29" s="121"/>
      <c r="M29" s="76"/>
      <c r="N29" s="75"/>
      <c r="O29" s="76"/>
      <c r="P29" s="75"/>
      <c r="Q29" s="76"/>
      <c r="R29" s="75"/>
      <c r="S29" s="76"/>
      <c r="T29" s="2"/>
      <c r="U29" s="2"/>
      <c r="V29" s="2"/>
    </row>
    <row r="30" spans="1:22" ht="13">
      <c r="A30" s="36" t="s">
        <v>106</v>
      </c>
      <c r="B30" s="4" t="s">
        <v>107</v>
      </c>
      <c r="C30" s="4">
        <v>2021</v>
      </c>
      <c r="D30" s="4" t="s">
        <v>1488</v>
      </c>
      <c r="E30" s="4" t="s">
        <v>108</v>
      </c>
      <c r="F30" s="5" t="s">
        <v>1492</v>
      </c>
      <c r="G30" s="103" t="s">
        <v>16</v>
      </c>
      <c r="H30" s="4" t="s">
        <v>16</v>
      </c>
      <c r="I30" s="4"/>
      <c r="J30" s="4" t="s">
        <v>16</v>
      </c>
      <c r="K30" s="106"/>
      <c r="L30" s="75"/>
      <c r="M30" s="76"/>
      <c r="N30" s="75"/>
      <c r="O30" s="76"/>
      <c r="P30" s="75"/>
      <c r="Q30" s="76"/>
      <c r="R30" s="75"/>
      <c r="S30" s="76"/>
      <c r="T30" s="2"/>
      <c r="U30" s="2"/>
      <c r="V30" s="2"/>
    </row>
    <row r="31" spans="1:22" ht="16" customHeight="1">
      <c r="A31" s="36" t="s">
        <v>109</v>
      </c>
      <c r="B31" s="4" t="s">
        <v>110</v>
      </c>
      <c r="C31" s="4">
        <v>2021</v>
      </c>
      <c r="D31" s="4" t="s">
        <v>1488</v>
      </c>
      <c r="E31" s="4" t="s">
        <v>111</v>
      </c>
      <c r="F31" s="116" t="s">
        <v>1493</v>
      </c>
      <c r="G31" s="103" t="s">
        <v>7</v>
      </c>
      <c r="H31" s="4" t="s">
        <v>7</v>
      </c>
      <c r="I31" s="103" t="s">
        <v>7</v>
      </c>
      <c r="J31" s="4" t="s">
        <v>7</v>
      </c>
      <c r="K31" s="106" t="s">
        <v>16</v>
      </c>
      <c r="L31" s="75"/>
      <c r="M31" s="76"/>
      <c r="N31" s="75"/>
      <c r="O31" s="76"/>
      <c r="P31" s="75"/>
      <c r="Q31" s="82"/>
      <c r="R31" s="75"/>
      <c r="S31" s="82"/>
      <c r="T31" s="2"/>
      <c r="U31" s="2"/>
      <c r="V31" s="2"/>
    </row>
    <row r="32" spans="1:22" ht="13">
      <c r="A32" s="36" t="s">
        <v>113</v>
      </c>
      <c r="B32" s="4" t="s">
        <v>114</v>
      </c>
      <c r="C32" s="4">
        <v>2021</v>
      </c>
      <c r="D32" s="4" t="s">
        <v>1494</v>
      </c>
      <c r="E32" s="4" t="s">
        <v>115</v>
      </c>
      <c r="F32" s="116" t="s">
        <v>1495</v>
      </c>
      <c r="G32" s="103" t="s">
        <v>7</v>
      </c>
      <c r="H32" s="4" t="s">
        <v>7</v>
      </c>
      <c r="I32" s="103" t="s">
        <v>7</v>
      </c>
      <c r="J32" s="4" t="s">
        <v>16</v>
      </c>
      <c r="K32" s="106"/>
      <c r="L32" s="75"/>
      <c r="M32" s="76"/>
      <c r="N32" s="75"/>
      <c r="O32" s="76"/>
      <c r="P32" s="75"/>
      <c r="Q32" s="76"/>
      <c r="R32" s="75"/>
      <c r="S32" s="76"/>
      <c r="T32" s="2"/>
      <c r="U32" s="2"/>
      <c r="V32" s="2"/>
    </row>
    <row r="33" spans="1:22" ht="14">
      <c r="A33" s="36" t="s">
        <v>109</v>
      </c>
      <c r="B33" s="4" t="s">
        <v>117</v>
      </c>
      <c r="C33" s="4">
        <v>2021</v>
      </c>
      <c r="D33" s="4" t="s">
        <v>1496</v>
      </c>
      <c r="E33" s="4" t="s">
        <v>118</v>
      </c>
      <c r="F33" s="122" t="s">
        <v>1497</v>
      </c>
      <c r="G33" s="103" t="s">
        <v>7</v>
      </c>
      <c r="H33" s="4" t="s">
        <v>7</v>
      </c>
      <c r="I33" s="103" t="s">
        <v>7</v>
      </c>
      <c r="J33" s="4" t="s">
        <v>7</v>
      </c>
      <c r="K33" s="106"/>
      <c r="L33" s="75" t="s">
        <v>2098</v>
      </c>
      <c r="M33" s="76"/>
      <c r="N33" s="75" t="s">
        <v>2115</v>
      </c>
      <c r="O33" s="76" t="s">
        <v>2569</v>
      </c>
      <c r="P33" s="75" t="s">
        <v>2706</v>
      </c>
      <c r="Q33" s="82" t="s">
        <v>2653</v>
      </c>
      <c r="R33" s="75" t="s">
        <v>2707</v>
      </c>
      <c r="S33" s="140" t="s">
        <v>2636</v>
      </c>
      <c r="T33" s="40"/>
      <c r="U33" s="2"/>
      <c r="V33" s="2"/>
    </row>
    <row r="34" spans="1:22" ht="13">
      <c r="A34" s="36" t="s">
        <v>120</v>
      </c>
      <c r="B34" s="4" t="s">
        <v>121</v>
      </c>
      <c r="C34" s="4">
        <v>2021</v>
      </c>
      <c r="D34" s="4" t="s">
        <v>1496</v>
      </c>
      <c r="E34" s="4" t="s">
        <v>122</v>
      </c>
      <c r="F34" s="116" t="s">
        <v>1498</v>
      </c>
      <c r="G34" s="103" t="s">
        <v>7</v>
      </c>
      <c r="H34" s="4" t="s">
        <v>7</v>
      </c>
      <c r="I34" s="103" t="s">
        <v>7</v>
      </c>
      <c r="J34" s="4" t="s">
        <v>7</v>
      </c>
      <c r="K34" s="106" t="s">
        <v>16</v>
      </c>
      <c r="L34" s="75"/>
      <c r="M34" s="76"/>
      <c r="N34" s="75"/>
      <c r="O34" s="76"/>
      <c r="P34" s="75"/>
      <c r="Q34" s="76"/>
      <c r="R34" s="75"/>
      <c r="S34" s="76"/>
      <c r="T34" s="40"/>
      <c r="U34" s="2"/>
      <c r="V34" s="2"/>
    </row>
    <row r="35" spans="1:22" ht="17" customHeight="1">
      <c r="A35" s="36" t="s">
        <v>124</v>
      </c>
      <c r="B35" s="4" t="s">
        <v>125</v>
      </c>
      <c r="C35" s="4">
        <v>2021</v>
      </c>
      <c r="D35" s="4" t="s">
        <v>1499</v>
      </c>
      <c r="E35" s="4" t="s">
        <v>126</v>
      </c>
      <c r="F35" s="123" t="s">
        <v>1500</v>
      </c>
      <c r="G35" s="103" t="s">
        <v>7</v>
      </c>
      <c r="H35" s="4" t="s">
        <v>7</v>
      </c>
      <c r="I35" s="103" t="s">
        <v>7</v>
      </c>
      <c r="J35" s="4" t="s">
        <v>7</v>
      </c>
      <c r="K35" s="106"/>
      <c r="L35" s="75" t="s">
        <v>2098</v>
      </c>
      <c r="M35" s="80" t="s">
        <v>2614</v>
      </c>
      <c r="N35" s="75" t="s">
        <v>2118</v>
      </c>
      <c r="O35" s="76" t="s">
        <v>2569</v>
      </c>
      <c r="P35" s="75" t="s">
        <v>2715</v>
      </c>
      <c r="Q35" s="81" t="s">
        <v>2717</v>
      </c>
      <c r="R35" s="79" t="s">
        <v>2716</v>
      </c>
      <c r="S35" s="76" t="s">
        <v>2636</v>
      </c>
      <c r="T35" s="45"/>
      <c r="U35" s="2"/>
      <c r="V35" s="2"/>
    </row>
    <row r="36" spans="1:22" ht="13">
      <c r="A36" s="36" t="s">
        <v>128</v>
      </c>
      <c r="B36" s="4" t="s">
        <v>129</v>
      </c>
      <c r="C36" s="4">
        <v>2021</v>
      </c>
      <c r="D36" s="4" t="s">
        <v>1501</v>
      </c>
      <c r="E36" s="4" t="s">
        <v>130</v>
      </c>
      <c r="F36" s="5" t="s">
        <v>1502</v>
      </c>
      <c r="G36" s="4" t="s">
        <v>16</v>
      </c>
      <c r="H36" s="4" t="s">
        <v>16</v>
      </c>
      <c r="I36" s="4"/>
      <c r="J36" s="4" t="s">
        <v>16</v>
      </c>
      <c r="K36" s="106"/>
      <c r="L36" s="75"/>
      <c r="M36" s="76"/>
      <c r="N36" s="75"/>
      <c r="O36" s="76"/>
      <c r="P36" s="75"/>
      <c r="Q36" s="76"/>
      <c r="R36" s="75"/>
      <c r="S36" s="76"/>
      <c r="T36" s="2"/>
      <c r="U36" s="2"/>
      <c r="V36" s="2"/>
    </row>
    <row r="37" spans="1:22" ht="13">
      <c r="A37" s="36" t="s">
        <v>132</v>
      </c>
      <c r="B37" s="4" t="s">
        <v>133</v>
      </c>
      <c r="C37" s="4">
        <v>2021</v>
      </c>
      <c r="D37" s="4" t="s">
        <v>1503</v>
      </c>
      <c r="E37" s="4" t="s">
        <v>134</v>
      </c>
      <c r="F37" s="5" t="s">
        <v>1504</v>
      </c>
      <c r="G37" s="4" t="s">
        <v>16</v>
      </c>
      <c r="H37" s="4" t="s">
        <v>16</v>
      </c>
      <c r="I37" s="4"/>
      <c r="J37" s="4" t="s">
        <v>16</v>
      </c>
      <c r="K37" s="106"/>
      <c r="L37" s="75"/>
      <c r="M37" s="76"/>
      <c r="N37" s="75"/>
      <c r="O37" s="76"/>
      <c r="P37" s="75"/>
      <c r="Q37" s="76"/>
      <c r="R37" s="75"/>
      <c r="S37" s="76"/>
      <c r="T37" s="2"/>
      <c r="U37" s="2"/>
      <c r="V37" s="2"/>
    </row>
    <row r="38" spans="1:22" ht="13">
      <c r="A38" s="36" t="s">
        <v>136</v>
      </c>
      <c r="B38" s="4" t="s">
        <v>137</v>
      </c>
      <c r="C38" s="4">
        <v>2021</v>
      </c>
      <c r="D38" s="4" t="s">
        <v>1460</v>
      </c>
      <c r="E38" s="4" t="s">
        <v>138</v>
      </c>
      <c r="F38" s="5" t="s">
        <v>1505</v>
      </c>
      <c r="G38" s="4" t="s">
        <v>16</v>
      </c>
      <c r="H38" s="4" t="s">
        <v>16</v>
      </c>
      <c r="I38" s="4"/>
      <c r="J38" s="4" t="s">
        <v>16</v>
      </c>
      <c r="K38" s="106"/>
      <c r="L38" s="75"/>
      <c r="M38" s="76"/>
      <c r="N38" s="75"/>
      <c r="O38" s="76"/>
      <c r="P38" s="75"/>
      <c r="Q38" s="76"/>
      <c r="R38" s="75"/>
      <c r="S38" s="76"/>
      <c r="T38" s="2"/>
      <c r="U38" s="2"/>
      <c r="V38" s="2"/>
    </row>
    <row r="39" spans="1:22" ht="13">
      <c r="A39" s="36" t="s">
        <v>140</v>
      </c>
      <c r="B39" s="4" t="s">
        <v>141</v>
      </c>
      <c r="C39" s="4">
        <v>2021</v>
      </c>
      <c r="D39" s="4" t="s">
        <v>1460</v>
      </c>
      <c r="E39" s="4" t="s">
        <v>142</v>
      </c>
      <c r="F39" s="5" t="s">
        <v>1506</v>
      </c>
      <c r="G39" s="4" t="s">
        <v>16</v>
      </c>
      <c r="H39" s="4" t="s">
        <v>16</v>
      </c>
      <c r="I39" s="4"/>
      <c r="J39" s="4" t="s">
        <v>16</v>
      </c>
      <c r="K39" s="106"/>
      <c r="L39" s="75"/>
      <c r="M39" s="76"/>
      <c r="N39" s="75"/>
      <c r="O39" s="76"/>
      <c r="P39" s="75"/>
      <c r="Q39" s="76"/>
      <c r="R39" s="75"/>
      <c r="S39" s="76"/>
      <c r="T39" s="2"/>
      <c r="U39" s="2"/>
      <c r="V39" s="2"/>
    </row>
    <row r="40" spans="1:22" ht="13">
      <c r="A40" s="36" t="s">
        <v>144</v>
      </c>
      <c r="B40" s="4" t="s">
        <v>145</v>
      </c>
      <c r="C40" s="4">
        <v>2021</v>
      </c>
      <c r="D40" s="4" t="s">
        <v>1460</v>
      </c>
      <c r="E40" s="4" t="s">
        <v>146</v>
      </c>
      <c r="F40" s="5" t="s">
        <v>1507</v>
      </c>
      <c r="G40" s="103" t="s">
        <v>7</v>
      </c>
      <c r="H40" s="4" t="s">
        <v>7</v>
      </c>
      <c r="I40" s="103" t="s">
        <v>7</v>
      </c>
      <c r="J40" s="4" t="s">
        <v>16</v>
      </c>
      <c r="K40" s="106"/>
      <c r="L40" s="75"/>
      <c r="M40" s="76"/>
      <c r="N40" s="75"/>
      <c r="O40" s="76"/>
      <c r="P40" s="75"/>
      <c r="Q40" s="76"/>
      <c r="R40" s="75"/>
      <c r="S40" s="76"/>
      <c r="T40" s="2"/>
      <c r="U40" s="2"/>
      <c r="V40" s="2"/>
    </row>
    <row r="41" spans="1:22" ht="14">
      <c r="A41" s="36" t="s">
        <v>148</v>
      </c>
      <c r="B41" s="4" t="s">
        <v>149</v>
      </c>
      <c r="C41" s="4">
        <v>2021</v>
      </c>
      <c r="D41" s="4" t="s">
        <v>1508</v>
      </c>
      <c r="E41" s="4" t="s">
        <v>150</v>
      </c>
      <c r="F41" s="5" t="s">
        <v>1509</v>
      </c>
      <c r="G41" s="4" t="s">
        <v>7</v>
      </c>
      <c r="H41" s="4" t="s">
        <v>7</v>
      </c>
      <c r="I41" s="103" t="s">
        <v>7</v>
      </c>
      <c r="J41" s="4" t="s">
        <v>7</v>
      </c>
      <c r="K41" s="106"/>
      <c r="L41" s="117" t="s">
        <v>2098</v>
      </c>
      <c r="M41" s="76"/>
      <c r="N41" s="75" t="s">
        <v>2590</v>
      </c>
      <c r="O41" s="76" t="s">
        <v>2569</v>
      </c>
      <c r="P41" s="75" t="s">
        <v>2719</v>
      </c>
      <c r="Q41" s="82" t="s">
        <v>2653</v>
      </c>
      <c r="R41" s="75" t="s">
        <v>2720</v>
      </c>
      <c r="S41" s="140" t="s">
        <v>2636</v>
      </c>
      <c r="T41" s="2"/>
      <c r="U41" s="2"/>
      <c r="V41" s="2"/>
    </row>
    <row r="42" spans="1:22" ht="13">
      <c r="A42" s="36" t="s">
        <v>152</v>
      </c>
      <c r="B42" s="4" t="s">
        <v>153</v>
      </c>
      <c r="C42" s="4">
        <v>2021</v>
      </c>
      <c r="D42" s="4" t="s">
        <v>1501</v>
      </c>
      <c r="E42" s="4" t="s">
        <v>154</v>
      </c>
      <c r="F42" s="5" t="s">
        <v>1510</v>
      </c>
      <c r="G42" s="4" t="s">
        <v>16</v>
      </c>
      <c r="H42" s="4" t="s">
        <v>16</v>
      </c>
      <c r="I42" s="4"/>
      <c r="J42" s="4" t="s">
        <v>16</v>
      </c>
      <c r="K42" s="106"/>
      <c r="L42" s="75"/>
      <c r="M42" s="76"/>
      <c r="N42" s="75"/>
      <c r="O42" s="76"/>
      <c r="P42" s="75"/>
      <c r="Q42" s="76"/>
      <c r="R42" s="75"/>
      <c r="S42" s="76"/>
      <c r="T42" s="2"/>
      <c r="U42" s="2"/>
      <c r="V42" s="2"/>
    </row>
    <row r="43" spans="1:22" ht="13">
      <c r="A43" s="36" t="s">
        <v>156</v>
      </c>
      <c r="B43" s="4" t="s">
        <v>157</v>
      </c>
      <c r="C43" s="4">
        <v>2021</v>
      </c>
      <c r="D43" s="4" t="s">
        <v>1460</v>
      </c>
      <c r="E43" s="4" t="s">
        <v>158</v>
      </c>
      <c r="F43" s="5" t="s">
        <v>1511</v>
      </c>
      <c r="G43" s="4" t="s">
        <v>16</v>
      </c>
      <c r="H43" s="4" t="s">
        <v>16</v>
      </c>
      <c r="I43" s="4"/>
      <c r="J43" s="4" t="s">
        <v>16</v>
      </c>
      <c r="K43" s="106"/>
      <c r="L43" s="75"/>
      <c r="M43" s="76"/>
      <c r="N43" s="75"/>
      <c r="O43" s="76"/>
      <c r="P43" s="75"/>
      <c r="Q43" s="76"/>
      <c r="R43" s="75"/>
      <c r="S43" s="76"/>
      <c r="T43" s="2"/>
      <c r="U43" s="2"/>
      <c r="V43" s="2"/>
    </row>
    <row r="44" spans="1:22" ht="13">
      <c r="A44" s="36" t="s">
        <v>160</v>
      </c>
      <c r="B44" s="4" t="s">
        <v>161</v>
      </c>
      <c r="C44" s="4">
        <v>2021</v>
      </c>
      <c r="D44" s="4" t="s">
        <v>1460</v>
      </c>
      <c r="E44" s="4" t="s">
        <v>162</v>
      </c>
      <c r="F44" s="5" t="s">
        <v>1512</v>
      </c>
      <c r="G44" s="4" t="s">
        <v>16</v>
      </c>
      <c r="H44" s="4" t="s">
        <v>16</v>
      </c>
      <c r="I44" s="4"/>
      <c r="J44" s="4" t="s">
        <v>16</v>
      </c>
      <c r="K44" s="106"/>
      <c r="L44" s="75"/>
      <c r="M44" s="76"/>
      <c r="N44" s="75"/>
      <c r="O44" s="76"/>
      <c r="P44" s="75"/>
      <c r="Q44" s="76"/>
      <c r="R44" s="75"/>
      <c r="S44" s="76"/>
      <c r="T44" s="2"/>
      <c r="U44" s="2"/>
      <c r="V44" s="2"/>
    </row>
    <row r="45" spans="1:22" ht="13">
      <c r="A45" s="36" t="s">
        <v>164</v>
      </c>
      <c r="B45" s="4" t="s">
        <v>165</v>
      </c>
      <c r="C45" s="4">
        <v>2021</v>
      </c>
      <c r="D45" s="4" t="s">
        <v>1460</v>
      </c>
      <c r="E45" s="4" t="s">
        <v>166</v>
      </c>
      <c r="F45" s="5" t="s">
        <v>1513</v>
      </c>
      <c r="G45" s="4" t="s">
        <v>16</v>
      </c>
      <c r="H45" s="4" t="s">
        <v>16</v>
      </c>
      <c r="I45" s="4"/>
      <c r="J45" s="4" t="s">
        <v>16</v>
      </c>
      <c r="K45" s="106"/>
      <c r="L45" s="75"/>
      <c r="M45" s="76"/>
      <c r="N45" s="75"/>
      <c r="O45" s="76"/>
      <c r="P45" s="75"/>
      <c r="Q45" s="76"/>
      <c r="R45" s="75"/>
      <c r="S45" s="76"/>
      <c r="T45" s="2"/>
      <c r="U45" s="2"/>
      <c r="V45" s="2"/>
    </row>
    <row r="46" spans="1:22" ht="13">
      <c r="A46" s="36" t="s">
        <v>168</v>
      </c>
      <c r="B46" s="4" t="s">
        <v>169</v>
      </c>
      <c r="C46" s="4">
        <v>2021</v>
      </c>
      <c r="D46" s="4" t="s">
        <v>1460</v>
      </c>
      <c r="E46" s="4" t="s">
        <v>170</v>
      </c>
      <c r="F46" s="5" t="s">
        <v>1514</v>
      </c>
      <c r="G46" s="4" t="s">
        <v>16</v>
      </c>
      <c r="H46" s="4" t="s">
        <v>16</v>
      </c>
      <c r="I46" s="4"/>
      <c r="J46" s="4" t="s">
        <v>16</v>
      </c>
      <c r="K46" s="106"/>
      <c r="L46" s="75"/>
      <c r="M46" s="76"/>
      <c r="N46" s="75"/>
      <c r="O46" s="76"/>
      <c r="P46" s="75"/>
      <c r="Q46" s="76"/>
      <c r="R46" s="75"/>
      <c r="S46" s="76"/>
      <c r="T46" s="2"/>
      <c r="U46" s="2"/>
      <c r="V46" s="2"/>
    </row>
    <row r="47" spans="1:22" ht="13">
      <c r="A47" s="36" t="s">
        <v>1515</v>
      </c>
      <c r="B47" s="4" t="s">
        <v>1516</v>
      </c>
      <c r="C47" s="4">
        <v>2021</v>
      </c>
      <c r="D47" s="4" t="s">
        <v>1517</v>
      </c>
      <c r="E47" s="4" t="s">
        <v>1518</v>
      </c>
      <c r="F47" s="5" t="s">
        <v>1519</v>
      </c>
      <c r="G47" s="4"/>
      <c r="H47" s="4" t="s">
        <v>16</v>
      </c>
      <c r="I47" s="4"/>
      <c r="J47" s="4" t="s">
        <v>16</v>
      </c>
      <c r="K47" s="4"/>
      <c r="L47" s="75"/>
      <c r="M47" s="76"/>
      <c r="N47" s="75"/>
      <c r="O47" s="76"/>
      <c r="P47" s="75"/>
      <c r="Q47" s="76"/>
      <c r="R47" s="75"/>
      <c r="S47" s="76"/>
      <c r="T47" s="2"/>
      <c r="U47" s="2"/>
      <c r="V47" s="2"/>
    </row>
    <row r="48" spans="1:22" ht="12" customHeight="1">
      <c r="A48" s="36" t="s">
        <v>171</v>
      </c>
      <c r="B48" s="4" t="s">
        <v>172</v>
      </c>
      <c r="C48" s="4">
        <v>2021</v>
      </c>
      <c r="D48" s="4" t="s">
        <v>1521</v>
      </c>
      <c r="E48" s="4" t="s">
        <v>173</v>
      </c>
      <c r="F48" s="114" t="s">
        <v>1522</v>
      </c>
      <c r="G48" s="4" t="s">
        <v>7</v>
      </c>
      <c r="H48" s="4" t="s">
        <v>7</v>
      </c>
      <c r="I48" s="103" t="s">
        <v>7</v>
      </c>
      <c r="J48" s="4" t="s">
        <v>7</v>
      </c>
      <c r="K48" s="106"/>
      <c r="L48" s="117" t="s">
        <v>2098</v>
      </c>
      <c r="M48" s="76" t="s">
        <v>2615</v>
      </c>
      <c r="N48" s="75" t="s">
        <v>2591</v>
      </c>
      <c r="O48" s="76" t="s">
        <v>2585</v>
      </c>
      <c r="P48" s="75" t="s">
        <v>2722</v>
      </c>
      <c r="Q48" s="82" t="s">
        <v>2724</v>
      </c>
      <c r="R48" s="75" t="s">
        <v>2723</v>
      </c>
      <c r="S48" s="140" t="s">
        <v>2636</v>
      </c>
      <c r="T48" s="2"/>
      <c r="U48" s="2"/>
      <c r="V48" s="2"/>
    </row>
    <row r="49" spans="1:22" ht="14">
      <c r="A49" s="36" t="s">
        <v>175</v>
      </c>
      <c r="B49" s="4" t="s">
        <v>176</v>
      </c>
      <c r="C49" s="4">
        <v>2021</v>
      </c>
      <c r="D49" s="4" t="s">
        <v>1523</v>
      </c>
      <c r="E49" s="4" t="s">
        <v>177</v>
      </c>
      <c r="F49" s="5" t="s">
        <v>1524</v>
      </c>
      <c r="G49" s="103" t="s">
        <v>7</v>
      </c>
      <c r="H49" s="4" t="s">
        <v>7</v>
      </c>
      <c r="I49" s="103" t="s">
        <v>7</v>
      </c>
      <c r="J49" s="4" t="s">
        <v>7</v>
      </c>
      <c r="K49" s="106"/>
      <c r="L49" s="117" t="s">
        <v>2098</v>
      </c>
      <c r="M49" s="76"/>
      <c r="N49" s="75" t="s">
        <v>2593</v>
      </c>
      <c r="O49" s="76" t="s">
        <v>2569</v>
      </c>
      <c r="P49" s="75" t="s">
        <v>2725</v>
      </c>
      <c r="Q49" s="82" t="s">
        <v>2653</v>
      </c>
      <c r="R49" s="75" t="s">
        <v>2726</v>
      </c>
      <c r="S49" s="140" t="s">
        <v>2636</v>
      </c>
      <c r="T49" s="2"/>
      <c r="U49" s="2"/>
      <c r="V49" s="2"/>
    </row>
    <row r="50" spans="1:22" ht="14">
      <c r="A50" s="36" t="s">
        <v>179</v>
      </c>
      <c r="B50" s="4" t="s">
        <v>180</v>
      </c>
      <c r="C50" s="4">
        <v>2021</v>
      </c>
      <c r="D50" s="4" t="s">
        <v>1525</v>
      </c>
      <c r="E50" s="4" t="s">
        <v>181</v>
      </c>
      <c r="F50" s="114" t="s">
        <v>1526</v>
      </c>
      <c r="G50" s="103" t="s">
        <v>7</v>
      </c>
      <c r="H50" s="4" t="s">
        <v>7</v>
      </c>
      <c r="I50" s="103" t="s">
        <v>7</v>
      </c>
      <c r="J50" s="4" t="s">
        <v>7</v>
      </c>
      <c r="K50" s="106"/>
      <c r="L50" s="117" t="s">
        <v>2098</v>
      </c>
      <c r="M50" s="76" t="s">
        <v>2616</v>
      </c>
      <c r="N50" s="75" t="s">
        <v>2594</v>
      </c>
      <c r="O50" s="76" t="s">
        <v>2569</v>
      </c>
      <c r="P50" s="75" t="s">
        <v>2727</v>
      </c>
      <c r="Q50" s="82" t="s">
        <v>2653</v>
      </c>
      <c r="R50" s="75" t="s">
        <v>2728</v>
      </c>
      <c r="S50" s="140" t="s">
        <v>2636</v>
      </c>
      <c r="T50" s="2"/>
      <c r="U50" s="2"/>
      <c r="V50" s="2"/>
    </row>
    <row r="51" spans="1:22" ht="14">
      <c r="A51" s="36" t="s">
        <v>183</v>
      </c>
      <c r="B51" s="4" t="s">
        <v>184</v>
      </c>
      <c r="C51" s="4">
        <v>2021</v>
      </c>
      <c r="D51" s="4" t="s">
        <v>1527</v>
      </c>
      <c r="E51" s="4" t="s">
        <v>185</v>
      </c>
      <c r="F51" s="124" t="s">
        <v>1528</v>
      </c>
      <c r="G51" s="103" t="s">
        <v>7</v>
      </c>
      <c r="H51" s="4" t="s">
        <v>7</v>
      </c>
      <c r="I51" s="103" t="s">
        <v>7</v>
      </c>
      <c r="J51" s="4" t="s">
        <v>7</v>
      </c>
      <c r="K51" s="106"/>
      <c r="L51" s="117" t="s">
        <v>2098</v>
      </c>
      <c r="M51" s="76"/>
      <c r="N51" s="75" t="s">
        <v>2142</v>
      </c>
      <c r="O51" s="76" t="s">
        <v>2569</v>
      </c>
      <c r="P51" s="75" t="s">
        <v>2729</v>
      </c>
      <c r="Q51" s="76" t="s">
        <v>2653</v>
      </c>
      <c r="R51" s="75" t="s">
        <v>2730</v>
      </c>
      <c r="S51" s="140" t="s">
        <v>2636</v>
      </c>
      <c r="T51" s="2"/>
      <c r="U51" s="2"/>
      <c r="V51" s="2"/>
    </row>
    <row r="52" spans="1:22" ht="13">
      <c r="A52" s="36" t="s">
        <v>187</v>
      </c>
      <c r="B52" s="4" t="s">
        <v>188</v>
      </c>
      <c r="C52" s="4">
        <v>2021</v>
      </c>
      <c r="D52" s="4" t="s">
        <v>1529</v>
      </c>
      <c r="E52" s="4" t="s">
        <v>189</v>
      </c>
      <c r="F52" s="5" t="s">
        <v>1530</v>
      </c>
      <c r="G52" s="103" t="s">
        <v>16</v>
      </c>
      <c r="H52" s="4" t="s">
        <v>16</v>
      </c>
      <c r="I52" s="4"/>
      <c r="J52" s="4" t="s">
        <v>16</v>
      </c>
      <c r="K52" s="106"/>
      <c r="L52" s="75"/>
      <c r="M52" s="76"/>
      <c r="N52" s="75"/>
      <c r="O52" s="76"/>
      <c r="P52" s="75"/>
      <c r="Q52" s="76"/>
      <c r="R52" s="75"/>
      <c r="S52" s="76"/>
      <c r="T52" s="2"/>
      <c r="U52" s="2"/>
      <c r="V52" s="2"/>
    </row>
    <row r="53" spans="1:22" ht="14">
      <c r="A53" s="36" t="s">
        <v>191</v>
      </c>
      <c r="B53" s="4" t="s">
        <v>192</v>
      </c>
      <c r="C53" s="4">
        <v>2021</v>
      </c>
      <c r="D53" s="4" t="s">
        <v>1531</v>
      </c>
      <c r="E53" s="4" t="s">
        <v>193</v>
      </c>
      <c r="F53" s="5" t="s">
        <v>1532</v>
      </c>
      <c r="G53" s="103" t="s">
        <v>7</v>
      </c>
      <c r="H53" s="4" t="s">
        <v>7</v>
      </c>
      <c r="I53" s="103" t="s">
        <v>7</v>
      </c>
      <c r="J53" s="4" t="s">
        <v>7</v>
      </c>
      <c r="K53" s="106"/>
      <c r="L53" s="75" t="s">
        <v>2095</v>
      </c>
      <c r="M53" s="76" t="s">
        <v>2617</v>
      </c>
      <c r="N53" s="75" t="s">
        <v>2147</v>
      </c>
      <c r="O53" s="76" t="s">
        <v>2569</v>
      </c>
      <c r="P53" s="75" t="s">
        <v>2731</v>
      </c>
      <c r="Q53" s="82" t="s">
        <v>2653</v>
      </c>
      <c r="R53" s="75" t="s">
        <v>2732</v>
      </c>
      <c r="S53" s="140" t="s">
        <v>2636</v>
      </c>
      <c r="T53" s="2"/>
      <c r="U53" s="2"/>
      <c r="V53" s="2"/>
    </row>
    <row r="54" spans="1:22" ht="13">
      <c r="A54" s="36" t="s">
        <v>195</v>
      </c>
      <c r="B54" s="4" t="s">
        <v>196</v>
      </c>
      <c r="C54" s="4">
        <v>2021</v>
      </c>
      <c r="D54" s="4" t="s">
        <v>1533</v>
      </c>
      <c r="E54" s="4" t="s">
        <v>197</v>
      </c>
      <c r="F54" s="5" t="s">
        <v>1534</v>
      </c>
      <c r="G54" s="103" t="s">
        <v>7</v>
      </c>
      <c r="H54" s="4" t="s">
        <v>7</v>
      </c>
      <c r="I54" s="103" t="s">
        <v>7</v>
      </c>
      <c r="J54" s="4" t="s">
        <v>16</v>
      </c>
      <c r="K54" s="106"/>
      <c r="L54" s="75"/>
      <c r="M54" s="76"/>
      <c r="N54" s="75"/>
      <c r="O54" s="76"/>
      <c r="P54" s="75"/>
      <c r="Q54" s="76"/>
      <c r="R54" s="75"/>
      <c r="S54" s="76"/>
      <c r="T54" s="2"/>
      <c r="U54" s="2"/>
      <c r="V54" s="2"/>
    </row>
    <row r="55" spans="1:22" ht="13">
      <c r="A55" s="36" t="s">
        <v>106</v>
      </c>
      <c r="B55" s="4" t="s">
        <v>199</v>
      </c>
      <c r="C55" s="4">
        <v>2021</v>
      </c>
      <c r="D55" s="4" t="s">
        <v>1535</v>
      </c>
      <c r="E55" s="4" t="s">
        <v>200</v>
      </c>
      <c r="F55" s="5" t="s">
        <v>1536</v>
      </c>
      <c r="G55" s="103" t="s">
        <v>16</v>
      </c>
      <c r="H55" s="4" t="s">
        <v>16</v>
      </c>
      <c r="I55" s="4"/>
      <c r="J55" s="4" t="s">
        <v>16</v>
      </c>
      <c r="K55" s="106"/>
      <c r="L55" s="75"/>
      <c r="M55" s="76"/>
      <c r="N55" s="75"/>
      <c r="O55" s="76"/>
      <c r="P55" s="75"/>
      <c r="Q55" s="76"/>
      <c r="R55" s="75"/>
      <c r="S55" s="76"/>
      <c r="T55" s="2"/>
      <c r="U55" s="2"/>
      <c r="V55" s="2"/>
    </row>
    <row r="56" spans="1:22" ht="13">
      <c r="A56" s="36" t="s">
        <v>202</v>
      </c>
      <c r="B56" s="4" t="s">
        <v>203</v>
      </c>
      <c r="C56" s="4">
        <v>2021</v>
      </c>
      <c r="D56" s="4" t="s">
        <v>1537</v>
      </c>
      <c r="E56" s="4" t="s">
        <v>204</v>
      </c>
      <c r="F56" s="5" t="s">
        <v>1538</v>
      </c>
      <c r="G56" s="103" t="s">
        <v>16</v>
      </c>
      <c r="H56" s="4" t="s">
        <v>16</v>
      </c>
      <c r="I56" s="4"/>
      <c r="J56" s="4" t="s">
        <v>16</v>
      </c>
      <c r="K56" s="106"/>
      <c r="L56" s="75"/>
      <c r="M56" s="76"/>
      <c r="N56" s="75"/>
      <c r="O56" s="76"/>
      <c r="P56" s="75"/>
      <c r="Q56" s="76"/>
      <c r="R56" s="75"/>
      <c r="S56" s="76"/>
      <c r="T56" s="2"/>
      <c r="U56" s="2"/>
      <c r="V56" s="2"/>
    </row>
    <row r="57" spans="1:22" ht="13">
      <c r="A57" s="36" t="s">
        <v>206</v>
      </c>
      <c r="B57" s="4" t="s">
        <v>207</v>
      </c>
      <c r="C57" s="4">
        <v>2021</v>
      </c>
      <c r="D57" s="4" t="s">
        <v>1539</v>
      </c>
      <c r="E57" s="4" t="s">
        <v>208</v>
      </c>
      <c r="F57" s="5" t="s">
        <v>1540</v>
      </c>
      <c r="G57" s="73"/>
      <c r="H57" s="4" t="s">
        <v>7</v>
      </c>
      <c r="I57" s="4"/>
      <c r="J57" s="4" t="s">
        <v>16</v>
      </c>
      <c r="K57" s="106"/>
      <c r="L57" s="75"/>
      <c r="M57" s="76"/>
      <c r="N57" s="75"/>
      <c r="O57" s="76"/>
      <c r="P57" s="75"/>
      <c r="Q57" s="76"/>
      <c r="R57" s="75"/>
      <c r="S57" s="76"/>
      <c r="T57" s="2"/>
      <c r="U57" s="2"/>
      <c r="V57" s="2"/>
    </row>
    <row r="58" spans="1:22" ht="13">
      <c r="A58" s="36" t="s">
        <v>209</v>
      </c>
      <c r="B58" s="4" t="s">
        <v>210</v>
      </c>
      <c r="C58" s="4">
        <v>2021</v>
      </c>
      <c r="D58" s="4" t="s">
        <v>1539</v>
      </c>
      <c r="E58" s="4" t="s">
        <v>211</v>
      </c>
      <c r="F58" s="5" t="s">
        <v>1541</v>
      </c>
      <c r="G58" s="73"/>
      <c r="H58" s="4" t="s">
        <v>16</v>
      </c>
      <c r="I58" s="4"/>
      <c r="J58" s="4" t="s">
        <v>16</v>
      </c>
      <c r="K58" s="106"/>
      <c r="L58" s="75"/>
      <c r="M58" s="76"/>
      <c r="N58" s="75"/>
      <c r="O58" s="76"/>
      <c r="P58" s="75"/>
      <c r="Q58" s="76"/>
      <c r="R58" s="75"/>
      <c r="S58" s="76"/>
      <c r="T58" s="2"/>
      <c r="U58" s="2"/>
      <c r="V58" s="2"/>
    </row>
    <row r="59" spans="1:22" ht="13">
      <c r="A59" s="36" t="s">
        <v>213</v>
      </c>
      <c r="B59" s="4" t="s">
        <v>214</v>
      </c>
      <c r="C59" s="4">
        <v>2021</v>
      </c>
      <c r="D59" s="4" t="s">
        <v>1537</v>
      </c>
      <c r="E59" s="4" t="s">
        <v>215</v>
      </c>
      <c r="F59" s="5" t="s">
        <v>1542</v>
      </c>
      <c r="G59" s="73"/>
      <c r="H59" s="4" t="s">
        <v>16</v>
      </c>
      <c r="I59" s="4"/>
      <c r="J59" s="4" t="s">
        <v>16</v>
      </c>
      <c r="K59" s="106"/>
      <c r="L59" s="75"/>
      <c r="M59" s="76"/>
      <c r="N59" s="75"/>
      <c r="O59" s="76"/>
      <c r="P59" s="75"/>
      <c r="Q59" s="76"/>
      <c r="R59" s="75"/>
      <c r="S59" s="76"/>
      <c r="T59" s="2"/>
      <c r="U59" s="2"/>
      <c r="V59" s="2"/>
    </row>
    <row r="60" spans="1:22" ht="13">
      <c r="A60" s="36" t="s">
        <v>216</v>
      </c>
      <c r="B60" s="4" t="s">
        <v>217</v>
      </c>
      <c r="C60" s="4">
        <v>2021</v>
      </c>
      <c r="D60" s="4" t="s">
        <v>1544</v>
      </c>
      <c r="E60" s="4" t="s">
        <v>218</v>
      </c>
      <c r="F60" s="5" t="s">
        <v>1545</v>
      </c>
      <c r="G60" s="73"/>
      <c r="H60" s="4" t="s">
        <v>16</v>
      </c>
      <c r="I60" s="4"/>
      <c r="J60" s="4" t="s">
        <v>16</v>
      </c>
      <c r="K60" s="106"/>
      <c r="L60" s="75"/>
      <c r="M60" s="76"/>
      <c r="N60" s="75"/>
      <c r="O60" s="76"/>
      <c r="P60" s="75"/>
      <c r="Q60" s="76"/>
      <c r="R60" s="75"/>
      <c r="S60" s="76"/>
      <c r="T60" s="2"/>
      <c r="U60" s="2"/>
      <c r="V60" s="2"/>
    </row>
    <row r="61" spans="1:22" ht="13">
      <c r="A61" s="36" t="s">
        <v>220</v>
      </c>
      <c r="B61" s="4" t="s">
        <v>221</v>
      </c>
      <c r="C61" s="4">
        <v>2021</v>
      </c>
      <c r="D61" s="4" t="s">
        <v>1546</v>
      </c>
      <c r="E61" s="4" t="s">
        <v>222</v>
      </c>
      <c r="F61" s="5" t="s">
        <v>1547</v>
      </c>
      <c r="G61" s="73"/>
      <c r="H61" s="4" t="s">
        <v>16</v>
      </c>
      <c r="I61" s="4"/>
      <c r="J61" s="4" t="s">
        <v>16</v>
      </c>
      <c r="K61" s="106"/>
      <c r="L61" s="75"/>
      <c r="M61" s="76"/>
      <c r="N61" s="75"/>
      <c r="O61" s="76"/>
      <c r="P61" s="75"/>
      <c r="Q61" s="76"/>
      <c r="R61" s="75"/>
      <c r="S61" s="76"/>
      <c r="T61" s="2"/>
      <c r="U61" s="2"/>
      <c r="V61" s="2"/>
    </row>
    <row r="62" spans="1:22" ht="13">
      <c r="A62" s="36" t="s">
        <v>224</v>
      </c>
      <c r="B62" s="4" t="s">
        <v>225</v>
      </c>
      <c r="C62" s="4">
        <v>2021</v>
      </c>
      <c r="D62" s="4" t="s">
        <v>1539</v>
      </c>
      <c r="E62" s="4" t="s">
        <v>226</v>
      </c>
      <c r="F62" s="5" t="s">
        <v>1548</v>
      </c>
      <c r="G62" s="73"/>
      <c r="H62" s="4" t="s">
        <v>16</v>
      </c>
      <c r="I62" s="4"/>
      <c r="J62" s="4" t="s">
        <v>16</v>
      </c>
      <c r="K62" s="106"/>
      <c r="L62" s="75"/>
      <c r="M62" s="76"/>
      <c r="N62" s="75"/>
      <c r="O62" s="76"/>
      <c r="P62" s="75"/>
      <c r="Q62" s="76"/>
      <c r="R62" s="75"/>
      <c r="S62" s="76"/>
      <c r="T62" s="2"/>
      <c r="U62" s="2"/>
      <c r="V62" s="2"/>
    </row>
    <row r="63" spans="1:22" ht="13">
      <c r="A63" s="36" t="s">
        <v>183</v>
      </c>
      <c r="B63" s="4" t="s">
        <v>228</v>
      </c>
      <c r="C63" s="4">
        <v>2020</v>
      </c>
      <c r="D63" s="4" t="s">
        <v>1549</v>
      </c>
      <c r="E63" s="6"/>
      <c r="F63" s="5" t="s">
        <v>1550</v>
      </c>
      <c r="G63" s="73"/>
      <c r="H63" s="4" t="s">
        <v>7</v>
      </c>
      <c r="I63" s="4"/>
      <c r="J63" s="4" t="s">
        <v>16</v>
      </c>
      <c r="K63" s="106"/>
      <c r="L63" s="75"/>
      <c r="M63" s="76"/>
      <c r="N63" s="75"/>
      <c r="O63" s="76"/>
      <c r="P63" s="75"/>
      <c r="Q63" s="76"/>
      <c r="R63" s="75"/>
      <c r="S63" s="76"/>
      <c r="T63" s="2"/>
      <c r="U63" s="2"/>
      <c r="V63" s="2"/>
    </row>
    <row r="64" spans="1:22" ht="14">
      <c r="A64" s="36" t="s">
        <v>230</v>
      </c>
      <c r="B64" s="4" t="s">
        <v>231</v>
      </c>
      <c r="C64" s="4">
        <v>2020</v>
      </c>
      <c r="D64" s="4" t="s">
        <v>1551</v>
      </c>
      <c r="E64" s="4" t="s">
        <v>232</v>
      </c>
      <c r="F64" s="114" t="s">
        <v>1552</v>
      </c>
      <c r="G64" s="73"/>
      <c r="H64" s="4" t="s">
        <v>7</v>
      </c>
      <c r="I64" s="4"/>
      <c r="J64" s="4" t="s">
        <v>7</v>
      </c>
      <c r="K64" s="106"/>
      <c r="L64" s="117" t="s">
        <v>2098</v>
      </c>
      <c r="M64" s="76" t="s">
        <v>2468</v>
      </c>
      <c r="N64" s="75" t="s">
        <v>2155</v>
      </c>
      <c r="O64" s="76" t="s">
        <v>2569</v>
      </c>
      <c r="P64" s="75" t="s">
        <v>2733</v>
      </c>
      <c r="Q64" s="76" t="s">
        <v>2675</v>
      </c>
      <c r="R64" s="75" t="s">
        <v>2734</v>
      </c>
      <c r="S64" s="76" t="s">
        <v>2636</v>
      </c>
      <c r="T64" s="2"/>
      <c r="U64" s="2"/>
      <c r="V64" s="2"/>
    </row>
    <row r="65" spans="1:22" ht="13">
      <c r="A65" s="36" t="s">
        <v>234</v>
      </c>
      <c r="B65" s="4" t="s">
        <v>235</v>
      </c>
      <c r="C65" s="4">
        <v>2020</v>
      </c>
      <c r="D65" s="4" t="s">
        <v>1553</v>
      </c>
      <c r="E65" s="4" t="s">
        <v>236</v>
      </c>
      <c r="F65" s="5" t="s">
        <v>1554</v>
      </c>
      <c r="G65" s="73"/>
      <c r="H65" s="4" t="s">
        <v>16</v>
      </c>
      <c r="I65" s="4"/>
      <c r="J65" s="4" t="s">
        <v>16</v>
      </c>
      <c r="K65" s="106"/>
      <c r="L65" s="75"/>
      <c r="M65" s="76"/>
      <c r="N65" s="75"/>
      <c r="O65" s="76"/>
      <c r="P65" s="75"/>
      <c r="Q65" s="76"/>
      <c r="R65" s="75"/>
      <c r="S65" s="76"/>
      <c r="T65" s="2"/>
      <c r="U65" s="2"/>
      <c r="V65" s="2"/>
    </row>
    <row r="66" spans="1:22" ht="18" customHeight="1">
      <c r="A66" s="36" t="s">
        <v>237</v>
      </c>
      <c r="B66" s="4" t="s">
        <v>238</v>
      </c>
      <c r="C66" s="4">
        <v>2020</v>
      </c>
      <c r="D66" s="4" t="s">
        <v>1460</v>
      </c>
      <c r="E66" s="4" t="s">
        <v>239</v>
      </c>
      <c r="F66" s="5" t="s">
        <v>1555</v>
      </c>
      <c r="G66" s="73"/>
      <c r="H66" s="4" t="s">
        <v>7</v>
      </c>
      <c r="I66" s="4"/>
      <c r="J66" s="4" t="s">
        <v>7</v>
      </c>
      <c r="K66" s="106"/>
      <c r="L66" s="117" t="s">
        <v>2098</v>
      </c>
      <c r="M66" s="76"/>
      <c r="N66" s="75" t="s">
        <v>2162</v>
      </c>
      <c r="O66" s="76" t="s">
        <v>2577</v>
      </c>
      <c r="P66" s="75" t="s">
        <v>2735</v>
      </c>
      <c r="Q66" s="76" t="s">
        <v>2675</v>
      </c>
      <c r="R66" s="110" t="s">
        <v>2736</v>
      </c>
      <c r="S66" s="140" t="s">
        <v>2636</v>
      </c>
      <c r="T66" s="2"/>
      <c r="U66" s="2"/>
      <c r="V66" s="2"/>
    </row>
    <row r="67" spans="1:22" ht="13">
      <c r="A67" s="36" t="s">
        <v>241</v>
      </c>
      <c r="B67" s="4" t="s">
        <v>242</v>
      </c>
      <c r="C67" s="4">
        <v>2020</v>
      </c>
      <c r="D67" s="4" t="s">
        <v>1556</v>
      </c>
      <c r="E67" s="4" t="s">
        <v>243</v>
      </c>
      <c r="F67" s="5" t="s">
        <v>1557</v>
      </c>
      <c r="G67" s="73"/>
      <c r="H67" s="4" t="s">
        <v>16</v>
      </c>
      <c r="I67" s="4"/>
      <c r="J67" s="4" t="s">
        <v>16</v>
      </c>
      <c r="K67" s="106"/>
      <c r="L67" s="75"/>
      <c r="M67" s="76"/>
      <c r="N67" s="75"/>
      <c r="O67" s="76"/>
      <c r="P67" s="75"/>
      <c r="Q67" s="76"/>
      <c r="R67" s="75"/>
      <c r="S67" s="76"/>
      <c r="T67" s="2"/>
      <c r="U67" s="2"/>
      <c r="V67" s="2"/>
    </row>
    <row r="68" spans="1:22" ht="18" customHeight="1">
      <c r="A68" s="36" t="s">
        <v>245</v>
      </c>
      <c r="B68" s="4" t="s">
        <v>246</v>
      </c>
      <c r="C68" s="4">
        <v>2020</v>
      </c>
      <c r="D68" s="4" t="s">
        <v>1460</v>
      </c>
      <c r="E68" s="4" t="s">
        <v>247</v>
      </c>
      <c r="F68" s="114" t="s">
        <v>1558</v>
      </c>
      <c r="G68" s="73"/>
      <c r="H68" s="4" t="s">
        <v>7</v>
      </c>
      <c r="I68" s="4"/>
      <c r="J68" s="4" t="s">
        <v>7</v>
      </c>
      <c r="K68" s="106"/>
      <c r="L68" s="117" t="s">
        <v>2098</v>
      </c>
      <c r="M68" s="76"/>
      <c r="N68" s="75" t="s">
        <v>2168</v>
      </c>
      <c r="O68" s="76" t="s">
        <v>2569</v>
      </c>
      <c r="P68" s="75" t="s">
        <v>2737</v>
      </c>
      <c r="Q68" s="82" t="s">
        <v>2653</v>
      </c>
      <c r="R68" s="75" t="s">
        <v>2738</v>
      </c>
      <c r="S68" s="140" t="s">
        <v>2636</v>
      </c>
      <c r="T68" s="2"/>
      <c r="U68" s="2"/>
      <c r="V68" s="2"/>
    </row>
    <row r="69" spans="1:22" ht="13">
      <c r="A69" s="36" t="s">
        <v>249</v>
      </c>
      <c r="B69" s="4" t="s">
        <v>250</v>
      </c>
      <c r="C69" s="4">
        <v>2020</v>
      </c>
      <c r="D69" s="4" t="s">
        <v>1559</v>
      </c>
      <c r="E69" s="4" t="s">
        <v>251</v>
      </c>
      <c r="F69" s="5" t="s">
        <v>1560</v>
      </c>
      <c r="G69" s="73"/>
      <c r="H69" s="4" t="s">
        <v>7</v>
      </c>
      <c r="I69" s="4"/>
      <c r="J69" s="4" t="s">
        <v>16</v>
      </c>
      <c r="K69" s="106"/>
      <c r="L69" s="75"/>
      <c r="M69" s="76"/>
      <c r="N69" s="75"/>
      <c r="O69" s="76"/>
      <c r="P69" s="75"/>
      <c r="Q69" s="76"/>
      <c r="R69" s="75"/>
      <c r="S69" s="76"/>
      <c r="T69" s="2"/>
      <c r="U69" s="2"/>
      <c r="V69" s="2"/>
    </row>
    <row r="70" spans="1:22" ht="14">
      <c r="A70" s="36" t="s">
        <v>253</v>
      </c>
      <c r="B70" s="4" t="s">
        <v>254</v>
      </c>
      <c r="C70" s="4">
        <v>2020</v>
      </c>
      <c r="D70" s="4" t="s">
        <v>1561</v>
      </c>
      <c r="E70" s="4" t="s">
        <v>255</v>
      </c>
      <c r="F70" s="5" t="s">
        <v>1562</v>
      </c>
      <c r="G70" s="118"/>
      <c r="H70" s="4" t="s">
        <v>7</v>
      </c>
      <c r="I70" s="4"/>
      <c r="J70" s="4" t="s">
        <v>7</v>
      </c>
      <c r="K70" s="106"/>
      <c r="L70" s="117" t="s">
        <v>2098</v>
      </c>
      <c r="M70" s="76"/>
      <c r="N70" s="75" t="s">
        <v>2175</v>
      </c>
      <c r="O70" s="76" t="s">
        <v>2577</v>
      </c>
      <c r="P70" s="75" t="s">
        <v>2739</v>
      </c>
      <c r="Q70" s="76" t="s">
        <v>2675</v>
      </c>
      <c r="R70" s="75" t="s">
        <v>2740</v>
      </c>
      <c r="S70" s="140" t="s">
        <v>2636</v>
      </c>
      <c r="T70" s="2"/>
      <c r="U70" s="2"/>
      <c r="V70" s="2"/>
    </row>
    <row r="71" spans="1:22" ht="13">
      <c r="A71" s="36" t="s">
        <v>257</v>
      </c>
      <c r="B71" s="4" t="s">
        <v>258</v>
      </c>
      <c r="C71" s="4">
        <v>2020</v>
      </c>
      <c r="D71" s="4" t="s">
        <v>1563</v>
      </c>
      <c r="E71" s="4" t="s">
        <v>259</v>
      </c>
      <c r="F71" s="5" t="s">
        <v>1564</v>
      </c>
      <c r="G71" s="73"/>
      <c r="H71" s="4" t="s">
        <v>7</v>
      </c>
      <c r="I71" s="4"/>
      <c r="J71" s="4" t="s">
        <v>16</v>
      </c>
      <c r="K71" s="106"/>
      <c r="L71" s="75"/>
      <c r="M71" s="76"/>
      <c r="N71" s="75"/>
      <c r="O71" s="76"/>
      <c r="P71" s="75"/>
      <c r="Q71" s="76"/>
      <c r="R71" s="75"/>
      <c r="S71" s="76"/>
      <c r="T71" s="2"/>
      <c r="U71" s="2"/>
      <c r="V71" s="2"/>
    </row>
    <row r="72" spans="1:22" ht="14">
      <c r="A72" s="36" t="s">
        <v>261</v>
      </c>
      <c r="B72" s="4" t="s">
        <v>262</v>
      </c>
      <c r="C72" s="4">
        <v>2020</v>
      </c>
      <c r="D72" s="4" t="s">
        <v>1460</v>
      </c>
      <c r="E72" s="4" t="s">
        <v>263</v>
      </c>
      <c r="F72" s="5" t="s">
        <v>1565</v>
      </c>
      <c r="G72" s="73"/>
      <c r="H72" s="4" t="s">
        <v>7</v>
      </c>
      <c r="I72" s="4"/>
      <c r="J72" s="4" t="s">
        <v>7</v>
      </c>
      <c r="K72" s="106"/>
      <c r="L72" s="117" t="s">
        <v>2098</v>
      </c>
      <c r="M72" s="76"/>
      <c r="N72" s="75" t="s">
        <v>2182</v>
      </c>
      <c r="O72" s="76" t="s">
        <v>2569</v>
      </c>
      <c r="P72" s="75" t="s">
        <v>2742</v>
      </c>
      <c r="Q72" s="76" t="s">
        <v>2635</v>
      </c>
      <c r="R72" s="75" t="s">
        <v>2743</v>
      </c>
      <c r="S72" s="76" t="s">
        <v>2664</v>
      </c>
      <c r="T72" s="2"/>
      <c r="U72" s="2"/>
      <c r="V72" s="2"/>
    </row>
    <row r="73" spans="1:22" ht="14">
      <c r="A73" s="36" t="s">
        <v>265</v>
      </c>
      <c r="B73" s="4" t="s">
        <v>266</v>
      </c>
      <c r="C73" s="4">
        <v>2020</v>
      </c>
      <c r="D73" s="4" t="s">
        <v>1566</v>
      </c>
      <c r="E73" s="4" t="s">
        <v>267</v>
      </c>
      <c r="F73" s="5" t="s">
        <v>1567</v>
      </c>
      <c r="G73" s="73"/>
      <c r="H73" s="4" t="s">
        <v>7</v>
      </c>
      <c r="I73" s="4"/>
      <c r="J73" s="4" t="s">
        <v>7</v>
      </c>
      <c r="K73" s="106"/>
      <c r="L73" s="117" t="s">
        <v>2098</v>
      </c>
      <c r="M73" s="76"/>
      <c r="N73" s="75" t="s">
        <v>2188</v>
      </c>
      <c r="O73" s="76" t="s">
        <v>2569</v>
      </c>
      <c r="P73" s="75" t="s">
        <v>2745</v>
      </c>
      <c r="Q73" s="76" t="s">
        <v>2747</v>
      </c>
      <c r="R73" s="75" t="s">
        <v>2746</v>
      </c>
      <c r="S73" s="140" t="s">
        <v>2636</v>
      </c>
      <c r="T73" s="2"/>
      <c r="U73" s="2"/>
      <c r="V73" s="2"/>
    </row>
    <row r="74" spans="1:22" ht="13">
      <c r="A74" s="36" t="s">
        <v>269</v>
      </c>
      <c r="B74" s="4" t="s">
        <v>270</v>
      </c>
      <c r="C74" s="4">
        <v>2020</v>
      </c>
      <c r="D74" s="4" t="s">
        <v>1460</v>
      </c>
      <c r="E74" s="4" t="s">
        <v>271</v>
      </c>
      <c r="F74" s="5" t="s">
        <v>1568</v>
      </c>
      <c r="G74" s="73"/>
      <c r="H74" s="4" t="s">
        <v>16</v>
      </c>
      <c r="I74" s="4"/>
      <c r="J74" s="4" t="s">
        <v>16</v>
      </c>
      <c r="K74" s="106"/>
      <c r="L74" s="75"/>
      <c r="M74" s="76"/>
      <c r="N74" s="75"/>
      <c r="O74" s="76"/>
      <c r="P74" s="75"/>
      <c r="Q74" s="76"/>
      <c r="R74" s="75"/>
      <c r="S74" s="76"/>
      <c r="T74" s="2"/>
      <c r="U74" s="2"/>
      <c r="V74" s="2"/>
    </row>
    <row r="75" spans="1:22" ht="13">
      <c r="A75" s="36" t="s">
        <v>273</v>
      </c>
      <c r="B75" s="4" t="s">
        <v>274</v>
      </c>
      <c r="C75" s="4">
        <v>2020</v>
      </c>
      <c r="D75" s="4" t="s">
        <v>1569</v>
      </c>
      <c r="E75" s="4" t="s">
        <v>275</v>
      </c>
      <c r="F75" s="124" t="s">
        <v>1570</v>
      </c>
      <c r="G75" s="125"/>
      <c r="H75" s="4" t="s">
        <v>7</v>
      </c>
      <c r="I75" s="4"/>
      <c r="J75" s="4" t="s">
        <v>16</v>
      </c>
      <c r="K75" s="106"/>
      <c r="L75" s="75"/>
      <c r="M75" s="76"/>
      <c r="N75" s="75"/>
      <c r="O75" s="76"/>
      <c r="P75" s="75"/>
      <c r="Q75" s="76"/>
      <c r="R75" s="75"/>
      <c r="S75" s="76"/>
      <c r="T75" s="2"/>
      <c r="U75" s="2"/>
      <c r="V75" s="2"/>
    </row>
    <row r="76" spans="1:22" ht="14">
      <c r="A76" s="36" t="s">
        <v>277</v>
      </c>
      <c r="B76" s="4" t="s">
        <v>278</v>
      </c>
      <c r="C76" s="4">
        <v>2020</v>
      </c>
      <c r="D76" s="4" t="s">
        <v>1571</v>
      </c>
      <c r="E76" s="4" t="s">
        <v>279</v>
      </c>
      <c r="F76" s="114" t="s">
        <v>1572</v>
      </c>
      <c r="G76" s="73"/>
      <c r="H76" s="4" t="s">
        <v>7</v>
      </c>
      <c r="I76" s="4"/>
      <c r="J76" s="4" t="s">
        <v>7</v>
      </c>
      <c r="K76" s="106"/>
      <c r="L76" s="117" t="s">
        <v>2098</v>
      </c>
      <c r="M76" s="76"/>
      <c r="N76" s="75" t="s">
        <v>2595</v>
      </c>
      <c r="O76" s="76" t="s">
        <v>2567</v>
      </c>
      <c r="P76" s="75" t="s">
        <v>2748</v>
      </c>
      <c r="Q76" s="82" t="s">
        <v>2653</v>
      </c>
      <c r="R76" s="75" t="s">
        <v>2749</v>
      </c>
      <c r="S76" s="76" t="s">
        <v>2636</v>
      </c>
      <c r="T76" s="2"/>
      <c r="U76" s="2"/>
      <c r="V76" s="2"/>
    </row>
    <row r="77" spans="1:22" ht="18" customHeight="1">
      <c r="A77" s="36" t="s">
        <v>281</v>
      </c>
      <c r="B77" s="4" t="s">
        <v>282</v>
      </c>
      <c r="C77" s="4">
        <v>2020</v>
      </c>
      <c r="D77" s="4" t="s">
        <v>1573</v>
      </c>
      <c r="E77" s="4" t="s">
        <v>283</v>
      </c>
      <c r="F77" s="124" t="s">
        <v>1574</v>
      </c>
      <c r="G77" s="125"/>
      <c r="H77" s="4" t="s">
        <v>7</v>
      </c>
      <c r="I77" s="4"/>
      <c r="J77" s="4" t="s">
        <v>16</v>
      </c>
      <c r="K77" s="106"/>
      <c r="L77" s="75"/>
      <c r="M77" s="76"/>
      <c r="N77" s="75"/>
      <c r="O77" s="76"/>
      <c r="P77" s="75"/>
      <c r="Q77" s="76"/>
      <c r="R77" s="75"/>
      <c r="S77" s="76"/>
      <c r="T77" s="2"/>
      <c r="U77" s="2"/>
      <c r="V77" s="2"/>
    </row>
    <row r="78" spans="1:22" ht="13">
      <c r="A78" s="36" t="s">
        <v>285</v>
      </c>
      <c r="B78" s="4" t="s">
        <v>286</v>
      </c>
      <c r="C78" s="4">
        <v>2020</v>
      </c>
      <c r="D78" s="4" t="s">
        <v>1575</v>
      </c>
      <c r="E78" s="4" t="s">
        <v>287</v>
      </c>
      <c r="F78" s="5" t="s">
        <v>1576</v>
      </c>
      <c r="G78" s="73"/>
      <c r="H78" s="4" t="s">
        <v>16</v>
      </c>
      <c r="I78" s="4"/>
      <c r="J78" s="4" t="s">
        <v>16</v>
      </c>
      <c r="K78" s="106"/>
      <c r="L78" s="75"/>
      <c r="M78" s="76"/>
      <c r="N78" s="75"/>
      <c r="O78" s="76"/>
      <c r="P78" s="75"/>
      <c r="Q78" s="76"/>
      <c r="R78" s="75"/>
      <c r="S78" s="76"/>
      <c r="T78" s="2"/>
      <c r="U78" s="2"/>
      <c r="V78" s="2"/>
    </row>
    <row r="79" spans="1:22" ht="14">
      <c r="A79" s="36" t="s">
        <v>289</v>
      </c>
      <c r="B79" s="4" t="s">
        <v>290</v>
      </c>
      <c r="C79" s="4">
        <v>2020</v>
      </c>
      <c r="D79" s="4" t="s">
        <v>1469</v>
      </c>
      <c r="E79" s="4" t="s">
        <v>291</v>
      </c>
      <c r="F79" s="5" t="s">
        <v>1577</v>
      </c>
      <c r="G79" s="73"/>
      <c r="H79" s="4" t="s">
        <v>7</v>
      </c>
      <c r="I79" s="4"/>
      <c r="J79" s="4" t="s">
        <v>7</v>
      </c>
      <c r="K79" s="106"/>
      <c r="L79" s="117" t="s">
        <v>2098</v>
      </c>
      <c r="M79" s="76"/>
      <c r="N79" s="75" t="s">
        <v>2207</v>
      </c>
      <c r="O79" s="76" t="s">
        <v>2573</v>
      </c>
      <c r="P79" s="75" t="s">
        <v>2750</v>
      </c>
      <c r="Q79" s="82" t="s">
        <v>2653</v>
      </c>
      <c r="R79" s="75" t="s">
        <v>2751</v>
      </c>
      <c r="S79" s="76" t="s">
        <v>2752</v>
      </c>
      <c r="T79" s="2"/>
      <c r="U79" s="2"/>
      <c r="V79" s="2"/>
    </row>
    <row r="80" spans="1:22" ht="13">
      <c r="A80" s="36" t="s">
        <v>293</v>
      </c>
      <c r="B80" s="4" t="s">
        <v>294</v>
      </c>
      <c r="C80" s="4">
        <v>2020</v>
      </c>
      <c r="D80" s="4" t="s">
        <v>1477</v>
      </c>
      <c r="E80" s="4" t="s">
        <v>295</v>
      </c>
      <c r="F80" s="5" t="s">
        <v>1578</v>
      </c>
      <c r="G80" s="73"/>
      <c r="H80" s="4" t="s">
        <v>7</v>
      </c>
      <c r="I80" s="4"/>
      <c r="J80" s="4" t="s">
        <v>16</v>
      </c>
      <c r="K80" s="106"/>
      <c r="L80" s="75"/>
      <c r="M80" s="76"/>
      <c r="O80" s="76"/>
      <c r="P80" s="75"/>
      <c r="Q80" s="76"/>
      <c r="R80" s="75"/>
      <c r="S80" s="76"/>
      <c r="T80" s="2"/>
      <c r="U80" s="2"/>
      <c r="V80" s="2"/>
    </row>
    <row r="81" spans="1:22" ht="13">
      <c r="A81" s="36" t="s">
        <v>297</v>
      </c>
      <c r="B81" s="4" t="s">
        <v>298</v>
      </c>
      <c r="C81" s="4">
        <v>2020</v>
      </c>
      <c r="D81" s="4" t="s">
        <v>1579</v>
      </c>
      <c r="E81" s="4" t="s">
        <v>299</v>
      </c>
      <c r="F81" s="5" t="s">
        <v>1580</v>
      </c>
      <c r="G81" s="73"/>
      <c r="H81" s="4" t="s">
        <v>16</v>
      </c>
      <c r="I81" s="4"/>
      <c r="J81" s="4" t="s">
        <v>16</v>
      </c>
      <c r="K81" s="106"/>
      <c r="L81" s="75"/>
      <c r="M81" s="76"/>
      <c r="N81" s="75"/>
      <c r="O81" s="76"/>
      <c r="P81" s="75"/>
      <c r="Q81" s="76"/>
      <c r="R81" s="75"/>
      <c r="S81" s="76"/>
      <c r="T81" s="2"/>
      <c r="U81" s="2"/>
      <c r="V81" s="2"/>
    </row>
    <row r="82" spans="1:22" ht="13">
      <c r="A82" s="36" t="s">
        <v>301</v>
      </c>
      <c r="B82" s="4" t="s">
        <v>302</v>
      </c>
      <c r="C82" s="4">
        <v>2020</v>
      </c>
      <c r="D82" s="4" t="s">
        <v>1581</v>
      </c>
      <c r="E82" s="4" t="s">
        <v>303</v>
      </c>
      <c r="F82" s="5" t="s">
        <v>1582</v>
      </c>
      <c r="G82" s="73"/>
      <c r="H82" s="4" t="s">
        <v>16</v>
      </c>
      <c r="I82" s="4"/>
      <c r="J82" s="4" t="s">
        <v>16</v>
      </c>
      <c r="K82" s="106"/>
      <c r="L82" s="75"/>
      <c r="M82" s="76"/>
      <c r="N82" s="75"/>
      <c r="O82" s="76"/>
      <c r="P82" s="75"/>
      <c r="Q82" s="76"/>
      <c r="R82" s="75"/>
      <c r="S82" s="76"/>
      <c r="T82" s="2"/>
      <c r="U82" s="2"/>
      <c r="V82" s="2"/>
    </row>
    <row r="83" spans="1:22" ht="14">
      <c r="A83" s="36" t="s">
        <v>305</v>
      </c>
      <c r="B83" s="4" t="s">
        <v>306</v>
      </c>
      <c r="C83" s="4">
        <v>2020</v>
      </c>
      <c r="D83" s="4" t="s">
        <v>1583</v>
      </c>
      <c r="E83" s="4" t="s">
        <v>307</v>
      </c>
      <c r="F83" s="5" t="s">
        <v>1584</v>
      </c>
      <c r="G83" s="73"/>
      <c r="H83" s="4" t="s">
        <v>7</v>
      </c>
      <c r="I83" s="4"/>
      <c r="J83" s="4" t="s">
        <v>7</v>
      </c>
      <c r="K83" s="106"/>
      <c r="L83" s="117" t="s">
        <v>2098</v>
      </c>
      <c r="M83" s="76"/>
      <c r="N83" s="75" t="s">
        <v>2213</v>
      </c>
      <c r="O83" s="76" t="s">
        <v>2569</v>
      </c>
      <c r="P83" s="75" t="s">
        <v>2753</v>
      </c>
      <c r="Q83" s="82" t="s">
        <v>2653</v>
      </c>
      <c r="R83" s="75" t="s">
        <v>2754</v>
      </c>
      <c r="S83" s="76" t="s">
        <v>2664</v>
      </c>
      <c r="T83" s="2"/>
      <c r="U83" s="2"/>
      <c r="V83" s="2"/>
    </row>
    <row r="84" spans="1:22" ht="13">
      <c r="A84" s="36" t="s">
        <v>206</v>
      </c>
      <c r="B84" s="4" t="s">
        <v>309</v>
      </c>
      <c r="C84" s="4">
        <v>2020</v>
      </c>
      <c r="D84" s="4" t="s">
        <v>1583</v>
      </c>
      <c r="E84" s="4" t="s">
        <v>310</v>
      </c>
      <c r="F84" s="5" t="s">
        <v>1585</v>
      </c>
      <c r="G84" s="73"/>
      <c r="H84" s="4" t="s">
        <v>16</v>
      </c>
      <c r="I84" s="4"/>
      <c r="J84" s="4" t="s">
        <v>16</v>
      </c>
      <c r="K84" s="106"/>
      <c r="L84" s="75"/>
      <c r="M84" s="76"/>
      <c r="N84" s="75"/>
      <c r="O84" s="76"/>
      <c r="P84" s="75"/>
      <c r="Q84" s="76"/>
      <c r="R84" s="75"/>
      <c r="S84" s="76"/>
      <c r="T84" s="2"/>
      <c r="U84" s="2"/>
      <c r="V84" s="2"/>
    </row>
    <row r="85" spans="1:22" ht="13">
      <c r="A85" s="36" t="s">
        <v>312</v>
      </c>
      <c r="B85" s="4" t="s">
        <v>313</v>
      </c>
      <c r="C85" s="4">
        <v>2020</v>
      </c>
      <c r="D85" s="4" t="s">
        <v>1586</v>
      </c>
      <c r="E85" s="4" t="s">
        <v>314</v>
      </c>
      <c r="F85" s="124" t="s">
        <v>1587</v>
      </c>
      <c r="G85" s="73"/>
      <c r="H85" s="4" t="s">
        <v>16</v>
      </c>
      <c r="I85" s="4"/>
      <c r="J85" s="4" t="s">
        <v>16</v>
      </c>
      <c r="K85" s="106"/>
      <c r="L85" s="75"/>
      <c r="M85" s="76"/>
      <c r="N85" s="75"/>
      <c r="O85" s="76"/>
      <c r="P85" s="75"/>
      <c r="Q85" s="76"/>
      <c r="R85" s="75"/>
      <c r="S85" s="76"/>
      <c r="T85" s="2"/>
      <c r="U85" s="2"/>
      <c r="V85" s="2"/>
    </row>
    <row r="86" spans="1:22" ht="14">
      <c r="A86" s="36" t="s">
        <v>315</v>
      </c>
      <c r="B86" s="4" t="s">
        <v>316</v>
      </c>
      <c r="C86" s="4">
        <v>2020</v>
      </c>
      <c r="D86" s="4" t="s">
        <v>1496</v>
      </c>
      <c r="E86" s="4" t="s">
        <v>317</v>
      </c>
      <c r="F86" s="114" t="s">
        <v>1588</v>
      </c>
      <c r="G86" s="73"/>
      <c r="H86" s="4" t="s">
        <v>7</v>
      </c>
      <c r="I86" s="4"/>
      <c r="J86" s="4" t="s">
        <v>7</v>
      </c>
      <c r="K86" s="106"/>
      <c r="L86" s="117" t="s">
        <v>2098</v>
      </c>
      <c r="M86" s="76"/>
      <c r="N86" s="75" t="s">
        <v>2219</v>
      </c>
      <c r="O86" s="76" t="s">
        <v>2569</v>
      </c>
      <c r="P86" s="75" t="s">
        <v>2756</v>
      </c>
      <c r="Q86" s="76" t="s">
        <v>2635</v>
      </c>
      <c r="R86" s="75" t="s">
        <v>2757</v>
      </c>
      <c r="S86" s="76" t="s">
        <v>2636</v>
      </c>
      <c r="T86" s="2"/>
      <c r="U86" s="2"/>
      <c r="V86" s="2"/>
    </row>
    <row r="87" spans="1:22" ht="13">
      <c r="A87" s="36" t="s">
        <v>319</v>
      </c>
      <c r="B87" s="4" t="s">
        <v>320</v>
      </c>
      <c r="C87" s="4">
        <v>2020</v>
      </c>
      <c r="D87" s="4" t="s">
        <v>1496</v>
      </c>
      <c r="E87" s="4" t="s">
        <v>321</v>
      </c>
      <c r="F87" s="5" t="s">
        <v>1589</v>
      </c>
      <c r="G87" s="73"/>
      <c r="H87" s="4" t="s">
        <v>16</v>
      </c>
      <c r="I87" s="4"/>
      <c r="J87" s="4" t="s">
        <v>16</v>
      </c>
      <c r="K87" s="106"/>
      <c r="L87" s="75"/>
      <c r="M87" s="76"/>
      <c r="N87" s="75"/>
      <c r="O87" s="76"/>
      <c r="P87" s="75"/>
      <c r="Q87" s="76"/>
      <c r="R87" s="75"/>
      <c r="S87" s="76"/>
      <c r="T87" s="2"/>
      <c r="U87" s="2"/>
      <c r="V87" s="2"/>
    </row>
    <row r="88" spans="1:22" ht="13">
      <c r="A88" s="36" t="s">
        <v>323</v>
      </c>
      <c r="B88" s="4" t="s">
        <v>324</v>
      </c>
      <c r="C88" s="4">
        <v>2020</v>
      </c>
      <c r="D88" s="4" t="s">
        <v>1590</v>
      </c>
      <c r="E88" s="4" t="s">
        <v>325</v>
      </c>
      <c r="F88" s="124" t="s">
        <v>1591</v>
      </c>
      <c r="G88" s="125"/>
      <c r="H88" s="4" t="s">
        <v>7</v>
      </c>
      <c r="I88" s="4"/>
      <c r="J88" s="4" t="s">
        <v>16</v>
      </c>
      <c r="K88" s="106"/>
      <c r="L88" s="75"/>
      <c r="M88" s="76"/>
      <c r="N88" s="75"/>
      <c r="O88" s="76"/>
      <c r="P88" s="75"/>
      <c r="Q88" s="76"/>
      <c r="R88" s="75"/>
      <c r="S88" s="76"/>
      <c r="T88" s="2"/>
      <c r="U88" s="2"/>
      <c r="V88" s="2"/>
    </row>
    <row r="89" spans="1:22" ht="13">
      <c r="A89" s="36" t="s">
        <v>257</v>
      </c>
      <c r="B89" s="4" t="s">
        <v>327</v>
      </c>
      <c r="C89" s="4">
        <v>2020</v>
      </c>
      <c r="D89" s="4" t="s">
        <v>1494</v>
      </c>
      <c r="E89" s="4" t="s">
        <v>259</v>
      </c>
      <c r="F89" s="126" t="s">
        <v>1592</v>
      </c>
      <c r="G89" s="127"/>
      <c r="H89" s="4" t="s">
        <v>7</v>
      </c>
      <c r="I89" s="4"/>
      <c r="J89" s="4" t="s">
        <v>16</v>
      </c>
      <c r="K89" s="106"/>
      <c r="L89" s="75"/>
      <c r="M89" s="76"/>
      <c r="N89" s="75"/>
      <c r="O89" s="76"/>
      <c r="P89" s="75"/>
      <c r="Q89" s="76"/>
      <c r="R89" s="75"/>
      <c r="S89" s="76"/>
      <c r="T89" s="2"/>
      <c r="U89" s="2"/>
      <c r="V89" s="2"/>
    </row>
    <row r="90" spans="1:22" ht="13">
      <c r="A90" s="36" t="s">
        <v>328</v>
      </c>
      <c r="B90" s="4" t="s">
        <v>329</v>
      </c>
      <c r="C90" s="4">
        <v>2020</v>
      </c>
      <c r="D90" s="4" t="s">
        <v>1460</v>
      </c>
      <c r="E90" s="4" t="s">
        <v>330</v>
      </c>
      <c r="F90" s="5" t="s">
        <v>1593</v>
      </c>
      <c r="G90" s="73"/>
      <c r="H90" s="4" t="s">
        <v>16</v>
      </c>
      <c r="I90" s="4"/>
      <c r="J90" s="4" t="s">
        <v>16</v>
      </c>
      <c r="K90" s="106"/>
      <c r="L90" s="75"/>
      <c r="M90" s="76"/>
      <c r="N90" s="75"/>
      <c r="O90" s="76"/>
      <c r="P90" s="75"/>
      <c r="Q90" s="76"/>
      <c r="R90" s="75"/>
      <c r="S90" s="76"/>
      <c r="T90" s="2"/>
      <c r="U90" s="2"/>
      <c r="V90" s="2"/>
    </row>
    <row r="91" spans="1:22" ht="13">
      <c r="A91" s="36" t="s">
        <v>332</v>
      </c>
      <c r="B91" s="4" t="s">
        <v>333</v>
      </c>
      <c r="C91" s="4">
        <v>2020</v>
      </c>
      <c r="D91" s="4" t="s">
        <v>1488</v>
      </c>
      <c r="E91" s="4" t="s">
        <v>334</v>
      </c>
      <c r="F91" s="124" t="s">
        <v>1594</v>
      </c>
      <c r="G91" s="125"/>
      <c r="H91" s="4" t="s">
        <v>7</v>
      </c>
      <c r="I91" s="4"/>
      <c r="J91" s="4" t="s">
        <v>16</v>
      </c>
      <c r="K91" s="106"/>
      <c r="L91" s="75"/>
      <c r="M91" s="76"/>
      <c r="N91" s="75"/>
      <c r="O91" s="76"/>
      <c r="P91" s="75"/>
      <c r="Q91" s="76"/>
      <c r="R91" s="75"/>
      <c r="S91" s="76"/>
      <c r="T91" s="2"/>
      <c r="U91" s="2"/>
      <c r="V91" s="2"/>
    </row>
    <row r="92" spans="1:22" ht="13">
      <c r="A92" s="36" t="s">
        <v>336</v>
      </c>
      <c r="B92" s="4" t="s">
        <v>337</v>
      </c>
      <c r="C92" s="4">
        <v>2020</v>
      </c>
      <c r="D92" s="4" t="s">
        <v>1595</v>
      </c>
      <c r="E92" s="4" t="s">
        <v>338</v>
      </c>
      <c r="F92" s="5" t="s">
        <v>1596</v>
      </c>
      <c r="G92" s="73"/>
      <c r="H92" s="4" t="s">
        <v>16</v>
      </c>
      <c r="I92" s="4"/>
      <c r="J92" s="4" t="s">
        <v>16</v>
      </c>
      <c r="K92" s="106"/>
      <c r="L92" s="75"/>
      <c r="M92" s="76"/>
      <c r="N92" s="75"/>
      <c r="O92" s="76"/>
      <c r="P92" s="75"/>
      <c r="Q92" s="76"/>
      <c r="R92" s="75"/>
      <c r="S92" s="76"/>
      <c r="T92" s="2"/>
      <c r="U92" s="2"/>
      <c r="V92" s="2"/>
    </row>
    <row r="93" spans="1:22" ht="14">
      <c r="A93" s="36" t="s">
        <v>340</v>
      </c>
      <c r="B93" s="4" t="s">
        <v>341</v>
      </c>
      <c r="C93" s="4">
        <v>2020</v>
      </c>
      <c r="D93" s="4" t="s">
        <v>1477</v>
      </c>
      <c r="E93" s="4" t="s">
        <v>342</v>
      </c>
      <c r="F93" s="5" t="s">
        <v>1597</v>
      </c>
      <c r="G93" s="115"/>
      <c r="H93" s="4" t="s">
        <v>7</v>
      </c>
      <c r="I93" s="4"/>
      <c r="J93" s="4" t="s">
        <v>7</v>
      </c>
      <c r="K93" s="106"/>
      <c r="L93" s="117" t="s">
        <v>2098</v>
      </c>
      <c r="M93" s="76" t="s">
        <v>2618</v>
      </c>
      <c r="N93" s="75" t="s">
        <v>2866</v>
      </c>
      <c r="O93" s="76" t="s">
        <v>2577</v>
      </c>
      <c r="P93" s="75" t="s">
        <v>2758</v>
      </c>
      <c r="Q93" s="76" t="s">
        <v>2675</v>
      </c>
      <c r="R93" s="75" t="s">
        <v>2759</v>
      </c>
      <c r="S93" s="76" t="s">
        <v>2636</v>
      </c>
      <c r="T93" s="2"/>
      <c r="U93" s="2"/>
      <c r="V93" s="2"/>
    </row>
    <row r="94" spans="1:22" ht="13">
      <c r="A94" s="36" t="s">
        <v>344</v>
      </c>
      <c r="B94" s="4" t="s">
        <v>345</v>
      </c>
      <c r="C94" s="4">
        <v>2020</v>
      </c>
      <c r="D94" s="4" t="s">
        <v>1445</v>
      </c>
      <c r="E94" s="4" t="s">
        <v>346</v>
      </c>
      <c r="F94" s="5" t="s">
        <v>1598</v>
      </c>
      <c r="G94" s="73"/>
      <c r="H94" s="4" t="s">
        <v>16</v>
      </c>
      <c r="I94" s="4"/>
      <c r="J94" s="4" t="s">
        <v>16</v>
      </c>
      <c r="K94" s="106"/>
      <c r="L94" s="75"/>
      <c r="M94" s="76"/>
      <c r="N94" s="75"/>
      <c r="O94" s="76"/>
      <c r="P94" s="75"/>
      <c r="Q94" s="76"/>
      <c r="R94" s="75"/>
      <c r="S94" s="76"/>
      <c r="T94" s="2"/>
      <c r="U94" s="2"/>
      <c r="V94" s="2"/>
    </row>
    <row r="95" spans="1:22" ht="16" customHeight="1">
      <c r="A95" s="36" t="s">
        <v>109</v>
      </c>
      <c r="B95" s="4" t="s">
        <v>348</v>
      </c>
      <c r="C95" s="4">
        <v>2020</v>
      </c>
      <c r="D95" s="4" t="s">
        <v>1460</v>
      </c>
      <c r="E95" s="4" t="s">
        <v>349</v>
      </c>
      <c r="F95" s="116" t="s">
        <v>1599</v>
      </c>
      <c r="G95" s="115"/>
      <c r="H95" s="4" t="s">
        <v>7</v>
      </c>
      <c r="I95" s="4"/>
      <c r="J95" s="4" t="s">
        <v>7</v>
      </c>
      <c r="K95" s="106" t="s">
        <v>16</v>
      </c>
      <c r="L95" s="75"/>
      <c r="M95" s="76"/>
      <c r="N95" s="75"/>
      <c r="O95" s="76"/>
      <c r="P95" s="75"/>
      <c r="Q95" s="76"/>
      <c r="R95" s="75"/>
      <c r="S95" s="76"/>
      <c r="T95" s="2"/>
      <c r="U95" s="2"/>
      <c r="V95" s="2"/>
    </row>
    <row r="96" spans="1:22" ht="14">
      <c r="A96" s="36" t="s">
        <v>351</v>
      </c>
      <c r="B96" s="4" t="s">
        <v>352</v>
      </c>
      <c r="C96" s="4">
        <v>2020</v>
      </c>
      <c r="D96" s="4" t="s">
        <v>1600</v>
      </c>
      <c r="E96" s="4" t="s">
        <v>353</v>
      </c>
      <c r="F96" s="5" t="s">
        <v>1601</v>
      </c>
      <c r="G96" s="115"/>
      <c r="H96" s="4" t="s">
        <v>7</v>
      </c>
      <c r="I96" s="4"/>
      <c r="J96" s="4" t="s">
        <v>7</v>
      </c>
      <c r="K96" s="106"/>
      <c r="L96" s="75" t="s">
        <v>2098</v>
      </c>
      <c r="M96" s="76"/>
      <c r="N96" s="75" t="s">
        <v>2238</v>
      </c>
      <c r="O96" s="76" t="s">
        <v>2577</v>
      </c>
      <c r="P96" s="75" t="s">
        <v>2764</v>
      </c>
      <c r="Q96" s="82" t="s">
        <v>2653</v>
      </c>
      <c r="R96" s="75" t="s">
        <v>2765</v>
      </c>
      <c r="S96" s="76" t="s">
        <v>2636</v>
      </c>
      <c r="T96" s="2"/>
      <c r="U96" s="2"/>
      <c r="V96" s="2"/>
    </row>
    <row r="97" spans="1:22" ht="13">
      <c r="A97" s="36" t="s">
        <v>355</v>
      </c>
      <c r="B97" s="4" t="s">
        <v>356</v>
      </c>
      <c r="C97" s="4">
        <v>2020</v>
      </c>
      <c r="D97" s="4" t="s">
        <v>1454</v>
      </c>
      <c r="E97" s="4" t="s">
        <v>357</v>
      </c>
      <c r="F97" s="5" t="s">
        <v>1602</v>
      </c>
      <c r="G97" s="73"/>
      <c r="H97" s="4" t="s">
        <v>16</v>
      </c>
      <c r="I97" s="4"/>
      <c r="J97" s="4" t="s">
        <v>16</v>
      </c>
      <c r="K97" s="106"/>
      <c r="L97" s="75"/>
      <c r="M97" s="76"/>
      <c r="N97" s="75"/>
      <c r="O97" s="76"/>
      <c r="P97" s="75"/>
      <c r="Q97" s="76"/>
      <c r="R97" s="75"/>
      <c r="S97" s="76"/>
      <c r="T97" s="2"/>
      <c r="U97" s="2"/>
      <c r="V97" s="2"/>
    </row>
    <row r="98" spans="1:22" s="139" customFormat="1" ht="13">
      <c r="A98" s="131" t="s">
        <v>359</v>
      </c>
      <c r="B98" s="132" t="s">
        <v>360</v>
      </c>
      <c r="C98" s="132">
        <v>2020</v>
      </c>
      <c r="D98" s="132" t="s">
        <v>1603</v>
      </c>
      <c r="E98" s="132" t="s">
        <v>361</v>
      </c>
      <c r="F98" s="133" t="s">
        <v>1604</v>
      </c>
      <c r="G98" s="134"/>
      <c r="H98" s="132" t="s">
        <v>7</v>
      </c>
      <c r="I98" s="132"/>
      <c r="J98" s="132" t="s">
        <v>16</v>
      </c>
      <c r="K98" s="135"/>
      <c r="L98" s="136"/>
      <c r="M98" s="137"/>
      <c r="N98" s="136"/>
      <c r="O98" s="137"/>
      <c r="P98" s="136"/>
      <c r="Q98" s="137"/>
      <c r="R98" s="136"/>
      <c r="S98" s="137"/>
      <c r="T98" s="138"/>
      <c r="U98" s="138"/>
      <c r="V98" s="138"/>
    </row>
    <row r="99" spans="1:22" ht="13">
      <c r="A99" s="36" t="s">
        <v>363</v>
      </c>
      <c r="B99" s="4" t="s">
        <v>364</v>
      </c>
      <c r="C99" s="4">
        <v>2020</v>
      </c>
      <c r="D99" s="4" t="s">
        <v>1460</v>
      </c>
      <c r="E99" s="4" t="s">
        <v>365</v>
      </c>
      <c r="F99" s="5" t="s">
        <v>1605</v>
      </c>
      <c r="G99" s="73"/>
      <c r="H99" s="4" t="s">
        <v>16</v>
      </c>
      <c r="I99" s="4"/>
      <c r="J99" s="4" t="s">
        <v>16</v>
      </c>
      <c r="K99" s="106"/>
      <c r="L99" s="75"/>
      <c r="M99" s="76"/>
      <c r="N99" s="75"/>
      <c r="O99" s="76"/>
      <c r="P99" s="75"/>
      <c r="Q99" s="76"/>
      <c r="R99" s="75"/>
      <c r="S99" s="76"/>
      <c r="T99" s="2"/>
      <c r="U99" s="2"/>
      <c r="V99" s="2"/>
    </row>
    <row r="100" spans="1:22" ht="13">
      <c r="A100" s="36" t="s">
        <v>367</v>
      </c>
      <c r="B100" s="4" t="s">
        <v>368</v>
      </c>
      <c r="C100" s="4">
        <v>2020</v>
      </c>
      <c r="D100" s="4" t="s">
        <v>1606</v>
      </c>
      <c r="E100" s="4" t="s">
        <v>369</v>
      </c>
      <c r="F100" s="5" t="s">
        <v>1607</v>
      </c>
      <c r="G100" s="73"/>
      <c r="H100" s="4" t="s">
        <v>16</v>
      </c>
      <c r="I100" s="4"/>
      <c r="J100" s="4" t="s">
        <v>16</v>
      </c>
      <c r="K100" s="106"/>
      <c r="L100" s="75"/>
      <c r="M100" s="76"/>
      <c r="N100" s="75"/>
      <c r="O100" s="76"/>
      <c r="P100" s="75"/>
      <c r="Q100" s="76"/>
      <c r="R100" s="75"/>
      <c r="S100" s="76"/>
      <c r="T100" s="2"/>
      <c r="U100" s="2"/>
      <c r="V100" s="2"/>
    </row>
    <row r="101" spans="1:22" ht="13">
      <c r="A101" s="36" t="s">
        <v>371</v>
      </c>
      <c r="B101" s="4" t="s">
        <v>372</v>
      </c>
      <c r="C101" s="4">
        <v>2020</v>
      </c>
      <c r="D101" s="4" t="s">
        <v>1488</v>
      </c>
      <c r="E101" s="4" t="s">
        <v>373</v>
      </c>
      <c r="F101" s="5" t="s">
        <v>1608</v>
      </c>
      <c r="G101" s="73"/>
      <c r="H101" s="4" t="s">
        <v>7</v>
      </c>
      <c r="I101" s="4"/>
      <c r="J101" s="4" t="s">
        <v>16</v>
      </c>
      <c r="K101" s="106"/>
      <c r="L101" s="75"/>
      <c r="M101" s="76"/>
      <c r="N101" s="75"/>
      <c r="O101" s="76"/>
      <c r="P101" s="75"/>
      <c r="Q101" s="76"/>
      <c r="R101" s="75"/>
      <c r="S101" s="76"/>
      <c r="T101" s="2"/>
      <c r="U101" s="2"/>
      <c r="V101" s="2"/>
    </row>
    <row r="102" spans="1:22" ht="13">
      <c r="A102" s="36" t="s">
        <v>375</v>
      </c>
      <c r="B102" s="4" t="s">
        <v>376</v>
      </c>
      <c r="C102" s="4">
        <v>2020</v>
      </c>
      <c r="D102" s="4" t="s">
        <v>1488</v>
      </c>
      <c r="E102" s="4" t="s">
        <v>377</v>
      </c>
      <c r="F102" s="5" t="s">
        <v>1609</v>
      </c>
      <c r="G102" s="73"/>
      <c r="H102" s="4" t="s">
        <v>7</v>
      </c>
      <c r="I102" s="4"/>
      <c r="J102" s="4" t="s">
        <v>16</v>
      </c>
      <c r="K102" s="106"/>
      <c r="L102" s="75"/>
      <c r="M102" s="76"/>
      <c r="N102" s="75"/>
      <c r="O102" s="76"/>
      <c r="P102" s="75"/>
      <c r="Q102" s="76"/>
      <c r="R102" s="75"/>
      <c r="S102" s="76"/>
      <c r="T102" s="2"/>
      <c r="U102" s="2"/>
      <c r="V102" s="2"/>
    </row>
    <row r="103" spans="1:22" ht="14">
      <c r="A103" s="36" t="s">
        <v>379</v>
      </c>
      <c r="B103" s="4" t="s">
        <v>380</v>
      </c>
      <c r="C103" s="4">
        <v>2020</v>
      </c>
      <c r="D103" s="4" t="s">
        <v>1488</v>
      </c>
      <c r="E103" s="4" t="s">
        <v>381</v>
      </c>
      <c r="F103" s="5" t="s">
        <v>1610</v>
      </c>
      <c r="G103" s="115"/>
      <c r="H103" s="4" t="s">
        <v>7</v>
      </c>
      <c r="I103" s="4"/>
      <c r="J103" s="4" t="s">
        <v>7</v>
      </c>
      <c r="K103" s="106"/>
      <c r="L103" s="75" t="s">
        <v>2613</v>
      </c>
      <c r="M103" s="76"/>
      <c r="N103" s="75" t="s">
        <v>2246</v>
      </c>
      <c r="O103" s="76" t="s">
        <v>2585</v>
      </c>
      <c r="P103" s="75" t="s">
        <v>2766</v>
      </c>
      <c r="Q103" s="82" t="s">
        <v>2653</v>
      </c>
      <c r="R103" s="75" t="s">
        <v>2767</v>
      </c>
      <c r="S103" s="76" t="s">
        <v>2636</v>
      </c>
      <c r="T103" s="2"/>
      <c r="U103" s="2"/>
      <c r="V103" s="2"/>
    </row>
    <row r="104" spans="1:22" ht="20" customHeight="1">
      <c r="A104" s="36" t="s">
        <v>383</v>
      </c>
      <c r="B104" s="4" t="s">
        <v>384</v>
      </c>
      <c r="C104" s="4">
        <v>2020</v>
      </c>
      <c r="D104" s="4" t="s">
        <v>1488</v>
      </c>
      <c r="E104" s="4" t="s">
        <v>385</v>
      </c>
      <c r="F104" s="116" t="s">
        <v>1611</v>
      </c>
      <c r="G104" s="115"/>
      <c r="H104" s="4" t="s">
        <v>7</v>
      </c>
      <c r="I104" s="4"/>
      <c r="J104" s="4" t="s">
        <v>7</v>
      </c>
      <c r="K104" s="106" t="s">
        <v>16</v>
      </c>
      <c r="L104" s="75"/>
      <c r="M104" s="76"/>
      <c r="N104" s="75"/>
      <c r="O104" s="76"/>
      <c r="P104" s="75"/>
      <c r="Q104" s="83"/>
      <c r="R104" s="75"/>
      <c r="S104" s="83"/>
      <c r="T104" s="2"/>
      <c r="U104" s="2"/>
      <c r="V104" s="2"/>
    </row>
    <row r="105" spans="1:22" ht="13">
      <c r="A105" s="36" t="s">
        <v>387</v>
      </c>
      <c r="B105" s="4" t="s">
        <v>388</v>
      </c>
      <c r="C105" s="4">
        <v>2020</v>
      </c>
      <c r="D105" s="4" t="s">
        <v>1488</v>
      </c>
      <c r="E105" s="4" t="s">
        <v>389</v>
      </c>
      <c r="F105" s="5" t="s">
        <v>1612</v>
      </c>
      <c r="G105" s="73"/>
      <c r="H105" s="4" t="s">
        <v>7</v>
      </c>
      <c r="I105" s="4"/>
      <c r="J105" s="4" t="s">
        <v>16</v>
      </c>
      <c r="K105" s="106"/>
      <c r="L105" s="75"/>
      <c r="M105" s="76"/>
      <c r="N105" s="75"/>
      <c r="O105" s="76"/>
      <c r="P105" s="75"/>
      <c r="Q105" s="76"/>
      <c r="R105" s="75"/>
      <c r="S105" s="76"/>
      <c r="T105" s="2"/>
      <c r="U105" s="2"/>
      <c r="V105" s="2"/>
    </row>
    <row r="106" spans="1:22" ht="13">
      <c r="A106" s="36" t="s">
        <v>391</v>
      </c>
      <c r="B106" s="4" t="s">
        <v>392</v>
      </c>
      <c r="C106" s="4">
        <v>2020</v>
      </c>
      <c r="D106" s="4" t="s">
        <v>1488</v>
      </c>
      <c r="E106" s="4" t="s">
        <v>393</v>
      </c>
      <c r="F106" s="5" t="s">
        <v>1613</v>
      </c>
      <c r="G106" s="73"/>
      <c r="H106" s="4" t="s">
        <v>16</v>
      </c>
      <c r="I106" s="4"/>
      <c r="J106" s="4" t="s">
        <v>16</v>
      </c>
      <c r="K106" s="106"/>
      <c r="L106" s="75"/>
      <c r="M106" s="76"/>
      <c r="N106" s="75"/>
      <c r="O106" s="76"/>
      <c r="P106" s="75"/>
      <c r="Q106" s="76"/>
      <c r="R106" s="75"/>
      <c r="S106" s="76"/>
      <c r="T106" s="2"/>
      <c r="U106" s="2"/>
      <c r="V106" s="2"/>
    </row>
    <row r="107" spans="1:22" ht="13">
      <c r="A107" s="36" t="s">
        <v>395</v>
      </c>
      <c r="B107" s="4" t="s">
        <v>396</v>
      </c>
      <c r="C107" s="4">
        <v>2020</v>
      </c>
      <c r="D107" s="4" t="s">
        <v>1488</v>
      </c>
      <c r="E107" s="4" t="s">
        <v>397</v>
      </c>
      <c r="F107" s="116" t="s">
        <v>1614</v>
      </c>
      <c r="G107" s="115"/>
      <c r="H107" s="4" t="s">
        <v>7</v>
      </c>
      <c r="I107" s="4"/>
      <c r="J107" s="4" t="s">
        <v>7</v>
      </c>
      <c r="K107" s="106" t="s">
        <v>16</v>
      </c>
      <c r="L107" s="75"/>
      <c r="M107" s="76"/>
      <c r="N107" s="75"/>
      <c r="O107" s="76"/>
      <c r="P107" s="75"/>
      <c r="Q107" s="83"/>
      <c r="R107" s="75"/>
      <c r="S107" s="83"/>
      <c r="T107" s="2"/>
      <c r="U107" s="2"/>
      <c r="V107" s="2"/>
    </row>
    <row r="108" spans="1:22" ht="13">
      <c r="A108" s="36" t="s">
        <v>399</v>
      </c>
      <c r="B108" s="4" t="s">
        <v>400</v>
      </c>
      <c r="C108" s="4">
        <v>2020</v>
      </c>
      <c r="D108" s="4" t="s">
        <v>1615</v>
      </c>
      <c r="E108" s="4" t="s">
        <v>401</v>
      </c>
      <c r="F108" s="5" t="s">
        <v>1616</v>
      </c>
      <c r="G108" s="73"/>
      <c r="H108" s="4" t="s">
        <v>7</v>
      </c>
      <c r="I108" s="4"/>
      <c r="J108" s="4" t="s">
        <v>16</v>
      </c>
      <c r="K108" s="106"/>
      <c r="L108" s="75"/>
      <c r="M108" s="76"/>
      <c r="N108" s="75"/>
      <c r="O108" s="76"/>
      <c r="P108" s="75"/>
      <c r="Q108" s="76"/>
      <c r="R108" s="75"/>
      <c r="S108" s="76"/>
      <c r="T108" s="2"/>
      <c r="U108" s="2"/>
      <c r="V108" s="2"/>
    </row>
    <row r="109" spans="1:22" ht="13">
      <c r="A109" s="36" t="s">
        <v>403</v>
      </c>
      <c r="B109" s="4" t="s">
        <v>404</v>
      </c>
      <c r="C109" s="4">
        <v>2020</v>
      </c>
      <c r="D109" s="4" t="s">
        <v>1617</v>
      </c>
      <c r="E109" s="4" t="s">
        <v>405</v>
      </c>
      <c r="F109" s="5" t="s">
        <v>1618</v>
      </c>
      <c r="G109" s="73"/>
      <c r="H109" s="4" t="s">
        <v>7</v>
      </c>
      <c r="I109" s="4"/>
      <c r="J109" s="4" t="s">
        <v>16</v>
      </c>
      <c r="K109" s="106"/>
      <c r="L109" s="75"/>
      <c r="M109" s="76"/>
      <c r="N109" s="75"/>
      <c r="O109" s="76"/>
      <c r="P109" s="75"/>
      <c r="Q109" s="76"/>
      <c r="R109" s="75"/>
      <c r="S109" s="76"/>
      <c r="T109" s="2"/>
      <c r="U109" s="2"/>
      <c r="V109" s="2"/>
    </row>
    <row r="110" spans="1:22" ht="13">
      <c r="A110" s="36" t="s">
        <v>407</v>
      </c>
      <c r="B110" s="4" t="s">
        <v>408</v>
      </c>
      <c r="C110" s="4">
        <v>2020</v>
      </c>
      <c r="D110" s="4" t="s">
        <v>1619</v>
      </c>
      <c r="E110" s="4" t="s">
        <v>409</v>
      </c>
      <c r="F110" s="5" t="s">
        <v>1620</v>
      </c>
      <c r="G110" s="73"/>
      <c r="H110" s="4" t="s">
        <v>16</v>
      </c>
      <c r="I110" s="4"/>
      <c r="J110" s="4" t="s">
        <v>16</v>
      </c>
      <c r="K110" s="106"/>
      <c r="L110" s="75"/>
      <c r="M110" s="76"/>
      <c r="N110" s="75"/>
      <c r="O110" s="76"/>
      <c r="P110" s="75"/>
      <c r="Q110" s="76"/>
      <c r="R110" s="75"/>
      <c r="S110" s="76"/>
      <c r="T110" s="2"/>
      <c r="U110" s="2"/>
      <c r="V110" s="2"/>
    </row>
    <row r="111" spans="1:22" ht="13">
      <c r="A111" s="36" t="s">
        <v>411</v>
      </c>
      <c r="B111" s="4" t="s">
        <v>412</v>
      </c>
      <c r="C111" s="4">
        <v>2020</v>
      </c>
      <c r="D111" s="4" t="s">
        <v>1621</v>
      </c>
      <c r="E111" s="4" t="s">
        <v>413</v>
      </c>
      <c r="F111" s="5" t="s">
        <v>1622</v>
      </c>
      <c r="G111" s="73"/>
      <c r="H111" s="4" t="s">
        <v>16</v>
      </c>
      <c r="I111" s="4"/>
      <c r="J111" s="4" t="s">
        <v>16</v>
      </c>
      <c r="K111" s="106"/>
      <c r="L111" s="75"/>
      <c r="M111" s="76"/>
      <c r="N111" s="75"/>
      <c r="O111" s="76"/>
      <c r="P111" s="75"/>
      <c r="Q111" s="76"/>
      <c r="R111" s="75"/>
      <c r="S111" s="76"/>
      <c r="T111" s="2"/>
      <c r="U111" s="2"/>
      <c r="V111" s="2"/>
    </row>
    <row r="112" spans="1:22" ht="13">
      <c r="A112" s="36" t="s">
        <v>415</v>
      </c>
      <c r="B112" s="4" t="s">
        <v>416</v>
      </c>
      <c r="C112" s="4">
        <v>2020</v>
      </c>
      <c r="D112" s="4" t="s">
        <v>1460</v>
      </c>
      <c r="E112" s="4" t="s">
        <v>417</v>
      </c>
      <c r="F112" s="5" t="s">
        <v>1623</v>
      </c>
      <c r="G112" s="73"/>
      <c r="H112" s="4" t="s">
        <v>16</v>
      </c>
      <c r="I112" s="4"/>
      <c r="J112" s="4" t="s">
        <v>16</v>
      </c>
      <c r="K112" s="106"/>
      <c r="L112" s="75"/>
      <c r="M112" s="76"/>
      <c r="N112" s="75"/>
      <c r="O112" s="76"/>
      <c r="P112" s="75"/>
      <c r="Q112" s="76"/>
      <c r="R112" s="75"/>
      <c r="S112" s="76"/>
      <c r="T112" s="2"/>
      <c r="U112" s="2"/>
      <c r="V112" s="2"/>
    </row>
    <row r="113" spans="1:22" ht="14">
      <c r="A113" s="36" t="s">
        <v>418</v>
      </c>
      <c r="B113" s="4" t="s">
        <v>419</v>
      </c>
      <c r="C113" s="4">
        <v>2020</v>
      </c>
      <c r="D113" s="4" t="s">
        <v>1624</v>
      </c>
      <c r="E113" s="6"/>
      <c r="F113" s="5" t="s">
        <v>1625</v>
      </c>
      <c r="G113" s="73"/>
      <c r="H113" s="4" t="s">
        <v>7</v>
      </c>
      <c r="I113" s="4"/>
      <c r="J113" s="4" t="s">
        <v>7</v>
      </c>
      <c r="K113" s="106"/>
      <c r="L113" s="75" t="s">
        <v>2095</v>
      </c>
      <c r="M113" s="76"/>
      <c r="N113" s="75" t="s">
        <v>2261</v>
      </c>
      <c r="O113" s="76" t="s">
        <v>2569</v>
      </c>
      <c r="P113" s="75" t="s">
        <v>2771</v>
      </c>
      <c r="Q113" s="82" t="s">
        <v>2653</v>
      </c>
      <c r="R113" s="75" t="s">
        <v>2772</v>
      </c>
      <c r="S113" s="76" t="s">
        <v>2636</v>
      </c>
      <c r="T113" s="2"/>
      <c r="U113" s="2"/>
      <c r="V113" s="2"/>
    </row>
    <row r="114" spans="1:22" ht="14">
      <c r="A114" s="36" t="s">
        <v>421</v>
      </c>
      <c r="B114" s="4" t="s">
        <v>422</v>
      </c>
      <c r="C114" s="4">
        <v>2020</v>
      </c>
      <c r="D114" s="4" t="s">
        <v>1626</v>
      </c>
      <c r="E114" s="4" t="s">
        <v>423</v>
      </c>
      <c r="F114" s="5" t="s">
        <v>1627</v>
      </c>
      <c r="G114" s="73"/>
      <c r="H114" s="4" t="s">
        <v>7</v>
      </c>
      <c r="I114" s="4"/>
      <c r="J114" s="4" t="s">
        <v>7</v>
      </c>
      <c r="K114" s="106"/>
      <c r="L114" s="75" t="s">
        <v>2098</v>
      </c>
      <c r="M114" s="76" t="s">
        <v>2619</v>
      </c>
      <c r="N114" s="75" t="s">
        <v>2266</v>
      </c>
      <c r="O114" s="76" t="s">
        <v>2569</v>
      </c>
      <c r="P114" s="75" t="s">
        <v>2773</v>
      </c>
      <c r="Q114" s="82" t="s">
        <v>2653</v>
      </c>
      <c r="R114" s="75" t="s">
        <v>2774</v>
      </c>
      <c r="S114" s="76" t="s">
        <v>2636</v>
      </c>
      <c r="T114" s="2"/>
      <c r="U114" s="2"/>
      <c r="V114" s="2"/>
    </row>
    <row r="115" spans="1:22" ht="14">
      <c r="A115" s="36" t="s">
        <v>425</v>
      </c>
      <c r="B115" s="4" t="s">
        <v>426</v>
      </c>
      <c r="C115" s="4">
        <v>2020</v>
      </c>
      <c r="D115" s="4" t="s">
        <v>1628</v>
      </c>
      <c r="E115" s="4" t="s">
        <v>427</v>
      </c>
      <c r="F115" s="5" t="s">
        <v>1629</v>
      </c>
      <c r="G115" s="73"/>
      <c r="H115" s="4" t="s">
        <v>7</v>
      </c>
      <c r="I115" s="4"/>
      <c r="J115" s="4" t="s">
        <v>7</v>
      </c>
      <c r="K115" s="106"/>
      <c r="L115" s="75" t="s">
        <v>2098</v>
      </c>
      <c r="M115" s="76"/>
      <c r="N115" s="75" t="s">
        <v>2270</v>
      </c>
      <c r="O115" s="76" t="s">
        <v>2569</v>
      </c>
      <c r="P115" s="75" t="s">
        <v>2775</v>
      </c>
      <c r="Q115" s="82" t="s">
        <v>2653</v>
      </c>
      <c r="R115" s="75" t="s">
        <v>2776</v>
      </c>
      <c r="S115" s="76" t="s">
        <v>2636</v>
      </c>
      <c r="T115" s="2"/>
      <c r="U115" s="2"/>
      <c r="V115" s="2"/>
    </row>
    <row r="116" spans="1:22" ht="13">
      <c r="A116" s="36" t="s">
        <v>429</v>
      </c>
      <c r="B116" s="4" t="s">
        <v>430</v>
      </c>
      <c r="C116" s="4">
        <v>2020</v>
      </c>
      <c r="D116" s="4" t="s">
        <v>1630</v>
      </c>
      <c r="E116" s="4" t="s">
        <v>431</v>
      </c>
      <c r="F116" s="5" t="s">
        <v>1631</v>
      </c>
      <c r="G116" s="73"/>
      <c r="H116" s="4" t="s">
        <v>16</v>
      </c>
      <c r="I116" s="4"/>
      <c r="J116" s="4" t="s">
        <v>16</v>
      </c>
      <c r="K116" s="106"/>
      <c r="L116" s="75"/>
      <c r="M116" s="76"/>
      <c r="N116" s="75"/>
      <c r="O116" s="76"/>
      <c r="P116" s="75"/>
      <c r="Q116" s="76"/>
      <c r="R116" s="75"/>
      <c r="S116" s="76"/>
      <c r="T116" s="2"/>
      <c r="U116" s="2"/>
      <c r="V116" s="2"/>
    </row>
    <row r="117" spans="1:22" ht="13">
      <c r="A117" s="36" t="s">
        <v>433</v>
      </c>
      <c r="B117" s="4" t="s">
        <v>434</v>
      </c>
      <c r="C117" s="4">
        <v>2020</v>
      </c>
      <c r="D117" s="4" t="s">
        <v>1537</v>
      </c>
      <c r="E117" s="4" t="s">
        <v>435</v>
      </c>
      <c r="F117" s="5" t="s">
        <v>1632</v>
      </c>
      <c r="G117" s="73"/>
      <c r="H117" s="4" t="s">
        <v>7</v>
      </c>
      <c r="I117" s="4"/>
      <c r="J117" s="4" t="s">
        <v>16</v>
      </c>
      <c r="K117" s="106"/>
      <c r="L117" s="75"/>
      <c r="M117" s="76"/>
      <c r="N117" s="75"/>
      <c r="O117" s="76"/>
      <c r="P117" s="75"/>
      <c r="Q117" s="76"/>
      <c r="R117" s="75"/>
      <c r="S117" s="76"/>
      <c r="T117" s="2"/>
      <c r="U117" s="2"/>
      <c r="V117" s="2"/>
    </row>
    <row r="118" spans="1:22" ht="13">
      <c r="A118" s="36" t="s">
        <v>437</v>
      </c>
      <c r="B118" s="4" t="s">
        <v>438</v>
      </c>
      <c r="C118" s="4">
        <v>2020</v>
      </c>
      <c r="D118" s="4" t="s">
        <v>1537</v>
      </c>
      <c r="E118" s="4" t="s">
        <v>439</v>
      </c>
      <c r="F118" s="5" t="s">
        <v>1633</v>
      </c>
      <c r="G118" s="73"/>
      <c r="H118" s="4" t="s">
        <v>7</v>
      </c>
      <c r="I118" s="4"/>
      <c r="J118" s="4" t="s">
        <v>7</v>
      </c>
      <c r="K118" s="106"/>
      <c r="L118" s="75" t="s">
        <v>2098</v>
      </c>
      <c r="M118" s="76"/>
      <c r="N118" s="75" t="s">
        <v>2277</v>
      </c>
      <c r="O118" s="76" t="s">
        <v>2569</v>
      </c>
      <c r="P118" s="75" t="s">
        <v>2777</v>
      </c>
      <c r="Q118" s="76" t="s">
        <v>2635</v>
      </c>
      <c r="R118" s="75" t="s">
        <v>2778</v>
      </c>
      <c r="S118" s="76" t="s">
        <v>2636</v>
      </c>
      <c r="T118" s="2"/>
      <c r="U118" s="2"/>
      <c r="V118" s="2"/>
    </row>
    <row r="119" spans="1:22" ht="13">
      <c r="A119" s="36" t="s">
        <v>441</v>
      </c>
      <c r="B119" s="4" t="s">
        <v>442</v>
      </c>
      <c r="C119" s="4">
        <v>2020</v>
      </c>
      <c r="D119" s="4" t="s">
        <v>1539</v>
      </c>
      <c r="E119" s="4" t="s">
        <v>443</v>
      </c>
      <c r="F119" s="5" t="s">
        <v>1634</v>
      </c>
      <c r="G119" s="73"/>
      <c r="H119" s="4" t="s">
        <v>16</v>
      </c>
      <c r="I119" s="4"/>
      <c r="J119" s="4" t="s">
        <v>16</v>
      </c>
      <c r="K119" s="106"/>
      <c r="L119" s="75"/>
      <c r="M119" s="76"/>
      <c r="N119" s="75"/>
      <c r="O119" s="76"/>
      <c r="P119" s="75"/>
      <c r="Q119" s="76"/>
      <c r="R119" s="75"/>
      <c r="S119" s="76"/>
      <c r="T119" s="2"/>
      <c r="U119" s="2"/>
      <c r="V119" s="2"/>
    </row>
    <row r="120" spans="1:22" ht="13">
      <c r="A120" s="36" t="s">
        <v>445</v>
      </c>
      <c r="B120" s="4" t="s">
        <v>446</v>
      </c>
      <c r="C120" s="4">
        <v>2020</v>
      </c>
      <c r="D120" s="4" t="s">
        <v>1527</v>
      </c>
      <c r="E120" s="4" t="s">
        <v>447</v>
      </c>
      <c r="F120" s="5" t="s">
        <v>1635</v>
      </c>
      <c r="G120" s="73"/>
      <c r="H120" s="4" t="s">
        <v>16</v>
      </c>
      <c r="I120" s="4"/>
      <c r="J120" s="4" t="s">
        <v>16</v>
      </c>
      <c r="K120" s="106"/>
      <c r="L120" s="75"/>
      <c r="M120" s="76"/>
      <c r="N120" s="75"/>
      <c r="O120" s="76"/>
      <c r="P120" s="75"/>
      <c r="Q120" s="76"/>
      <c r="R120" s="75"/>
      <c r="S120" s="76"/>
      <c r="T120" s="2"/>
      <c r="U120" s="2"/>
      <c r="V120" s="2"/>
    </row>
    <row r="121" spans="1:22" ht="13">
      <c r="A121" s="36" t="s">
        <v>449</v>
      </c>
      <c r="B121" s="4" t="s">
        <v>450</v>
      </c>
      <c r="C121" s="4">
        <v>2020</v>
      </c>
      <c r="D121" s="4" t="s">
        <v>1636</v>
      </c>
      <c r="E121" s="4" t="s">
        <v>451</v>
      </c>
      <c r="F121" s="5" t="s">
        <v>1637</v>
      </c>
      <c r="G121" s="73"/>
      <c r="H121" s="4" t="s">
        <v>7</v>
      </c>
      <c r="I121" s="4"/>
      <c r="J121" s="4" t="s">
        <v>16</v>
      </c>
      <c r="K121" s="106"/>
      <c r="L121" s="75"/>
      <c r="M121" s="76"/>
      <c r="N121" s="75"/>
      <c r="O121" s="76"/>
      <c r="P121" s="75"/>
      <c r="Q121" s="76"/>
      <c r="R121" s="75"/>
      <c r="S121" s="76"/>
      <c r="T121" s="2"/>
      <c r="U121" s="2"/>
      <c r="V121" s="2"/>
    </row>
    <row r="122" spans="1:22" ht="13">
      <c r="A122" s="36" t="s">
        <v>453</v>
      </c>
      <c r="B122" s="4" t="s">
        <v>454</v>
      </c>
      <c r="C122" s="4">
        <v>2020</v>
      </c>
      <c r="D122" s="4" t="s">
        <v>1638</v>
      </c>
      <c r="E122" s="6"/>
      <c r="F122" s="5" t="s">
        <v>1639</v>
      </c>
      <c r="G122" s="73"/>
      <c r="H122" s="4" t="s">
        <v>16</v>
      </c>
      <c r="I122" s="4"/>
      <c r="J122" s="4" t="s">
        <v>16</v>
      </c>
      <c r="K122" s="106"/>
      <c r="L122" s="75"/>
      <c r="M122" s="76"/>
      <c r="N122" s="75"/>
      <c r="O122" s="76"/>
      <c r="P122" s="75"/>
      <c r="Q122" s="76"/>
      <c r="R122" s="75"/>
      <c r="S122" s="76"/>
      <c r="T122" s="2"/>
      <c r="U122" s="2"/>
      <c r="V122" s="2"/>
    </row>
    <row r="123" spans="1:22" ht="13">
      <c r="A123" s="36" t="s">
        <v>456</v>
      </c>
      <c r="B123" s="4" t="s">
        <v>457</v>
      </c>
      <c r="C123" s="4">
        <v>2020</v>
      </c>
      <c r="D123" s="4" t="s">
        <v>1640</v>
      </c>
      <c r="E123" s="4" t="s">
        <v>458</v>
      </c>
      <c r="F123" s="5" t="s">
        <v>1641</v>
      </c>
      <c r="G123" s="73"/>
      <c r="H123" s="4" t="s">
        <v>7</v>
      </c>
      <c r="I123" s="4"/>
      <c r="J123" s="4" t="s">
        <v>16</v>
      </c>
      <c r="K123" s="106"/>
      <c r="L123" s="75"/>
      <c r="M123" s="76"/>
      <c r="N123" s="75"/>
      <c r="O123" s="76"/>
      <c r="P123" s="75"/>
      <c r="Q123" s="76"/>
      <c r="R123" s="75"/>
      <c r="S123" s="76"/>
      <c r="T123" s="2"/>
      <c r="U123" s="2"/>
      <c r="V123" s="2"/>
    </row>
    <row r="124" spans="1:22" ht="13">
      <c r="A124" s="36" t="s">
        <v>460</v>
      </c>
      <c r="B124" s="4" t="s">
        <v>461</v>
      </c>
      <c r="C124" s="4">
        <v>2020</v>
      </c>
      <c r="D124" s="4" t="s">
        <v>1642</v>
      </c>
      <c r="E124" s="4" t="s">
        <v>462</v>
      </c>
      <c r="F124" s="5" t="s">
        <v>1643</v>
      </c>
      <c r="G124" s="73"/>
      <c r="H124" s="4" t="s">
        <v>16</v>
      </c>
      <c r="I124" s="4"/>
      <c r="J124" s="4" t="s">
        <v>16</v>
      </c>
      <c r="K124" s="106"/>
      <c r="L124" s="75"/>
      <c r="M124" s="76"/>
      <c r="N124" s="75"/>
      <c r="O124" s="76"/>
      <c r="P124" s="75"/>
      <c r="Q124" s="76"/>
      <c r="R124" s="75"/>
      <c r="S124" s="76"/>
      <c r="T124" s="2"/>
      <c r="U124" s="2"/>
      <c r="V124" s="2"/>
    </row>
    <row r="125" spans="1:22" ht="13">
      <c r="A125" s="36" t="s">
        <v>464</v>
      </c>
      <c r="B125" s="4" t="s">
        <v>465</v>
      </c>
      <c r="C125" s="4">
        <v>2020</v>
      </c>
      <c r="D125" s="4" t="s">
        <v>1539</v>
      </c>
      <c r="E125" s="4" t="s">
        <v>466</v>
      </c>
      <c r="F125" s="5" t="s">
        <v>1644</v>
      </c>
      <c r="G125" s="73"/>
      <c r="H125" s="4" t="s">
        <v>16</v>
      </c>
      <c r="I125" s="4"/>
      <c r="J125" s="4" t="s">
        <v>16</v>
      </c>
      <c r="K125" s="106"/>
      <c r="L125" s="75"/>
      <c r="M125" s="76"/>
      <c r="N125" s="75"/>
      <c r="O125" s="76"/>
      <c r="P125" s="75"/>
      <c r="Q125" s="76"/>
      <c r="R125" s="75"/>
      <c r="S125" s="76"/>
      <c r="T125" s="2"/>
      <c r="U125" s="2"/>
      <c r="V125" s="2"/>
    </row>
    <row r="126" spans="1:22" ht="13">
      <c r="A126" s="36" t="s">
        <v>468</v>
      </c>
      <c r="B126" s="4" t="s">
        <v>469</v>
      </c>
      <c r="C126" s="4">
        <v>2020</v>
      </c>
      <c r="D126" s="4" t="s">
        <v>1645</v>
      </c>
      <c r="E126" s="4" t="s">
        <v>470</v>
      </c>
      <c r="F126" s="5" t="s">
        <v>1646</v>
      </c>
      <c r="G126" s="73"/>
      <c r="H126" s="4" t="s">
        <v>7</v>
      </c>
      <c r="I126" s="4"/>
      <c r="J126" s="4" t="s">
        <v>7</v>
      </c>
      <c r="K126" s="106"/>
      <c r="L126" s="75" t="s">
        <v>2098</v>
      </c>
      <c r="M126" s="76"/>
      <c r="N126" s="75" t="s">
        <v>2285</v>
      </c>
      <c r="O126" s="76" t="s">
        <v>2600</v>
      </c>
      <c r="P126" s="75" t="s">
        <v>2779</v>
      </c>
      <c r="Q126" s="76" t="s">
        <v>2780</v>
      </c>
      <c r="R126" s="75" t="s">
        <v>2779</v>
      </c>
      <c r="S126" s="76" t="s">
        <v>2665</v>
      </c>
      <c r="T126" s="2"/>
      <c r="U126" s="2"/>
      <c r="V126" s="2"/>
    </row>
    <row r="127" spans="1:22" ht="14">
      <c r="A127" s="36" t="s">
        <v>472</v>
      </c>
      <c r="B127" s="4" t="s">
        <v>473</v>
      </c>
      <c r="C127" s="4">
        <v>2019</v>
      </c>
      <c r="D127" s="4" t="s">
        <v>1647</v>
      </c>
      <c r="E127" s="4" t="s">
        <v>474</v>
      </c>
      <c r="F127" s="5" t="s">
        <v>1648</v>
      </c>
      <c r="G127" s="73"/>
      <c r="H127" s="4" t="s">
        <v>7</v>
      </c>
      <c r="I127" s="4"/>
      <c r="J127" s="4" t="s">
        <v>7</v>
      </c>
      <c r="K127" s="106"/>
      <c r="L127" s="117" t="s">
        <v>2098</v>
      </c>
      <c r="M127" s="76"/>
      <c r="N127" s="75" t="s">
        <v>2291</v>
      </c>
      <c r="O127" s="76" t="s">
        <v>2569</v>
      </c>
      <c r="P127" s="75" t="s">
        <v>2781</v>
      </c>
      <c r="Q127" s="82" t="s">
        <v>2653</v>
      </c>
      <c r="R127" s="75" t="s">
        <v>2782</v>
      </c>
      <c r="S127" s="76" t="s">
        <v>2664</v>
      </c>
      <c r="T127" s="2"/>
      <c r="U127" s="2"/>
      <c r="V127" s="2"/>
    </row>
    <row r="128" spans="1:22" ht="13">
      <c r="A128" s="36" t="s">
        <v>476</v>
      </c>
      <c r="B128" s="4" t="s">
        <v>477</v>
      </c>
      <c r="C128" s="4">
        <v>2019</v>
      </c>
      <c r="D128" s="4" t="s">
        <v>1649</v>
      </c>
      <c r="E128" s="4" t="s">
        <v>478</v>
      </c>
      <c r="F128" s="5" t="s">
        <v>1650</v>
      </c>
      <c r="G128" s="73"/>
      <c r="H128" s="4" t="s">
        <v>16</v>
      </c>
      <c r="I128" s="4"/>
      <c r="J128" s="4" t="s">
        <v>16</v>
      </c>
      <c r="K128" s="106"/>
      <c r="L128" s="75"/>
      <c r="M128" s="76"/>
      <c r="N128" s="75"/>
      <c r="O128" s="76"/>
      <c r="P128" s="75"/>
      <c r="Q128" s="76"/>
      <c r="R128" s="75"/>
      <c r="S128" s="76"/>
      <c r="T128" s="2"/>
      <c r="U128" s="2"/>
      <c r="V128" s="2"/>
    </row>
    <row r="129" spans="1:22" ht="13">
      <c r="A129" s="36" t="s">
        <v>375</v>
      </c>
      <c r="B129" s="4" t="s">
        <v>479</v>
      </c>
      <c r="C129" s="4">
        <v>2019</v>
      </c>
      <c r="D129" s="4" t="s">
        <v>1460</v>
      </c>
      <c r="E129" s="4" t="s">
        <v>480</v>
      </c>
      <c r="F129" s="5" t="s">
        <v>1651</v>
      </c>
      <c r="G129" s="73"/>
      <c r="H129" s="4" t="s">
        <v>7</v>
      </c>
      <c r="I129" s="4"/>
      <c r="J129" s="4" t="s">
        <v>16</v>
      </c>
      <c r="K129" s="106"/>
      <c r="L129" s="75"/>
      <c r="M129" s="76"/>
      <c r="N129" s="75"/>
      <c r="O129" s="76"/>
      <c r="P129" s="75"/>
      <c r="Q129" s="76"/>
      <c r="R129" s="75"/>
      <c r="S129" s="76"/>
      <c r="T129" s="2"/>
      <c r="U129" s="2"/>
      <c r="V129" s="2"/>
    </row>
    <row r="130" spans="1:22" ht="14">
      <c r="A130" s="36" t="s">
        <v>482</v>
      </c>
      <c r="B130" s="4" t="s">
        <v>483</v>
      </c>
      <c r="C130" s="4">
        <v>2019</v>
      </c>
      <c r="D130" s="4" t="s">
        <v>1652</v>
      </c>
      <c r="E130" s="6"/>
      <c r="F130" s="124" t="s">
        <v>1653</v>
      </c>
      <c r="G130" s="125"/>
      <c r="H130" s="4" t="s">
        <v>7</v>
      </c>
      <c r="I130" s="4"/>
      <c r="J130" s="4" t="s">
        <v>7</v>
      </c>
      <c r="K130" s="106"/>
      <c r="L130" s="117" t="s">
        <v>2098</v>
      </c>
      <c r="M130" s="76"/>
      <c r="N130" s="75" t="s">
        <v>2291</v>
      </c>
      <c r="O130" s="76" t="s">
        <v>2569</v>
      </c>
      <c r="P130" s="75" t="s">
        <v>2784</v>
      </c>
      <c r="Q130" s="76" t="s">
        <v>2653</v>
      </c>
      <c r="R130" s="75" t="s">
        <v>2784</v>
      </c>
      <c r="S130" s="76" t="s">
        <v>2636</v>
      </c>
      <c r="T130" s="2"/>
      <c r="U130" s="2"/>
      <c r="V130" s="2"/>
    </row>
    <row r="131" spans="1:22" ht="13">
      <c r="A131" s="36" t="s">
        <v>485</v>
      </c>
      <c r="B131" s="4" t="s">
        <v>486</v>
      </c>
      <c r="C131" s="4">
        <v>2019</v>
      </c>
      <c r="D131" s="4" t="s">
        <v>1460</v>
      </c>
      <c r="E131" s="4" t="s">
        <v>487</v>
      </c>
      <c r="F131" s="5" t="s">
        <v>1654</v>
      </c>
      <c r="G131" s="73"/>
      <c r="H131" s="4" t="s">
        <v>16</v>
      </c>
      <c r="I131" s="4"/>
      <c r="J131" s="4" t="s">
        <v>16</v>
      </c>
      <c r="K131" s="106"/>
      <c r="L131" s="75"/>
      <c r="M131" s="76"/>
      <c r="N131" s="75"/>
      <c r="O131" s="76"/>
      <c r="P131" s="75"/>
      <c r="Q131" s="76"/>
      <c r="R131" s="75"/>
      <c r="S131" s="76"/>
      <c r="T131" s="2"/>
      <c r="U131" s="2"/>
      <c r="V131" s="2"/>
    </row>
    <row r="132" spans="1:22" ht="13">
      <c r="A132" s="36" t="s">
        <v>489</v>
      </c>
      <c r="B132" s="4" t="s">
        <v>490</v>
      </c>
      <c r="C132" s="4">
        <v>2019</v>
      </c>
      <c r="D132" s="4" t="s">
        <v>1460</v>
      </c>
      <c r="E132" s="4" t="s">
        <v>491</v>
      </c>
      <c r="F132" s="5" t="s">
        <v>1655</v>
      </c>
      <c r="G132" s="73"/>
      <c r="H132" s="4" t="s">
        <v>16</v>
      </c>
      <c r="I132" s="4"/>
      <c r="J132" s="4" t="s">
        <v>16</v>
      </c>
      <c r="K132" s="106"/>
      <c r="L132" s="75"/>
      <c r="M132" s="76"/>
      <c r="N132" s="75"/>
      <c r="O132" s="76"/>
      <c r="P132" s="75"/>
      <c r="Q132" s="76"/>
      <c r="R132" s="75"/>
      <c r="S132" s="76"/>
      <c r="T132" s="2"/>
      <c r="U132" s="2"/>
      <c r="V132" s="2"/>
    </row>
    <row r="133" spans="1:22" ht="14">
      <c r="A133" s="36" t="s">
        <v>493</v>
      </c>
      <c r="B133" s="4" t="s">
        <v>494</v>
      </c>
      <c r="C133" s="4">
        <v>2019</v>
      </c>
      <c r="D133" s="4" t="s">
        <v>1656</v>
      </c>
      <c r="E133" s="4" t="s">
        <v>495</v>
      </c>
      <c r="F133" s="114" t="s">
        <v>1657</v>
      </c>
      <c r="G133" s="73"/>
      <c r="H133" s="4" t="s">
        <v>7</v>
      </c>
      <c r="I133" s="4"/>
      <c r="J133" s="4" t="s">
        <v>7</v>
      </c>
      <c r="K133" s="106"/>
      <c r="L133" s="117" t="s">
        <v>2098</v>
      </c>
      <c r="M133" s="76"/>
      <c r="N133" s="75" t="s">
        <v>2601</v>
      </c>
      <c r="O133" s="76" t="s">
        <v>2567</v>
      </c>
      <c r="P133" s="75" t="s">
        <v>2786</v>
      </c>
      <c r="Q133" s="76" t="s">
        <v>2680</v>
      </c>
      <c r="R133" s="75" t="s">
        <v>2787</v>
      </c>
      <c r="S133" s="76" t="s">
        <v>2636</v>
      </c>
      <c r="T133" s="2"/>
      <c r="U133" s="2"/>
      <c r="V133" s="2"/>
    </row>
    <row r="134" spans="1:22" ht="13">
      <c r="A134" s="36" t="s">
        <v>496</v>
      </c>
      <c r="B134" s="4" t="s">
        <v>497</v>
      </c>
      <c r="C134" s="4">
        <v>2019</v>
      </c>
      <c r="D134" s="4" t="s">
        <v>1658</v>
      </c>
      <c r="E134" s="4" t="s">
        <v>498</v>
      </c>
      <c r="F134" s="5" t="s">
        <v>1659</v>
      </c>
      <c r="G134" s="73"/>
      <c r="H134" s="4" t="s">
        <v>16</v>
      </c>
      <c r="I134" s="4"/>
      <c r="J134" s="4" t="s">
        <v>16</v>
      </c>
      <c r="K134" s="106"/>
      <c r="L134" s="75"/>
      <c r="M134" s="76"/>
      <c r="N134" s="75"/>
      <c r="O134" s="76"/>
      <c r="P134" s="75"/>
      <c r="Q134" s="76"/>
      <c r="R134" s="75"/>
      <c r="S134" s="76"/>
      <c r="T134" s="2"/>
      <c r="U134" s="2"/>
      <c r="V134" s="2"/>
    </row>
    <row r="135" spans="1:22" ht="13">
      <c r="A135" s="36" t="s">
        <v>499</v>
      </c>
      <c r="B135" s="4" t="s">
        <v>500</v>
      </c>
      <c r="C135" s="4">
        <v>2019</v>
      </c>
      <c r="D135" s="4" t="s">
        <v>1660</v>
      </c>
      <c r="E135" s="4" t="s">
        <v>501</v>
      </c>
      <c r="F135" s="116" t="s">
        <v>1661</v>
      </c>
      <c r="G135" s="115"/>
      <c r="H135" s="4" t="s">
        <v>7</v>
      </c>
      <c r="I135" s="4"/>
      <c r="J135" s="4" t="s">
        <v>16</v>
      </c>
      <c r="K135" s="106"/>
      <c r="L135" s="75"/>
      <c r="M135" s="76"/>
      <c r="N135" s="75"/>
      <c r="O135" s="76"/>
      <c r="P135" s="75"/>
      <c r="Q135" s="76"/>
      <c r="R135" s="75"/>
      <c r="S135" s="76"/>
      <c r="T135" s="2"/>
      <c r="U135" s="2"/>
      <c r="V135" s="2"/>
    </row>
    <row r="136" spans="1:22" ht="14">
      <c r="A136" s="36" t="s">
        <v>502</v>
      </c>
      <c r="B136" s="4" t="s">
        <v>503</v>
      </c>
      <c r="C136" s="4">
        <v>2019</v>
      </c>
      <c r="D136" s="4" t="s">
        <v>1660</v>
      </c>
      <c r="E136" s="4" t="s">
        <v>504</v>
      </c>
      <c r="F136" s="124" t="s">
        <v>1662</v>
      </c>
      <c r="G136" s="125"/>
      <c r="H136" s="4" t="s">
        <v>7</v>
      </c>
      <c r="I136" s="4"/>
      <c r="J136" s="4" t="s">
        <v>7</v>
      </c>
      <c r="K136" s="106"/>
      <c r="L136" s="117" t="s">
        <v>2098</v>
      </c>
      <c r="M136" s="76"/>
      <c r="N136" s="75" t="s">
        <v>2310</v>
      </c>
      <c r="O136" s="76" t="s">
        <v>2569</v>
      </c>
      <c r="P136" s="75" t="s">
        <v>2790</v>
      </c>
      <c r="Q136" s="76" t="s">
        <v>2635</v>
      </c>
      <c r="R136" s="75" t="s">
        <v>2791</v>
      </c>
      <c r="S136" s="76" t="s">
        <v>2636</v>
      </c>
      <c r="T136" s="2"/>
      <c r="U136" s="2"/>
      <c r="V136" s="2"/>
    </row>
    <row r="137" spans="1:22" ht="13">
      <c r="A137" s="36" t="s">
        <v>506</v>
      </c>
      <c r="B137" s="4" t="s">
        <v>507</v>
      </c>
      <c r="C137" s="4">
        <v>2019</v>
      </c>
      <c r="D137" s="4" t="s">
        <v>1521</v>
      </c>
      <c r="E137" s="4" t="s">
        <v>508</v>
      </c>
      <c r="F137" s="5" t="s">
        <v>1663</v>
      </c>
      <c r="G137" s="73"/>
      <c r="H137" s="4" t="s">
        <v>7</v>
      </c>
      <c r="I137" s="4"/>
      <c r="J137" s="4" t="s">
        <v>7</v>
      </c>
      <c r="K137" s="106"/>
      <c r="L137" s="75" t="s">
        <v>2098</v>
      </c>
      <c r="M137" s="76" t="s">
        <v>2620</v>
      </c>
      <c r="N137" s="75" t="s">
        <v>2602</v>
      </c>
      <c r="O137" s="76" t="s">
        <v>2567</v>
      </c>
      <c r="P137" s="75" t="s">
        <v>2792</v>
      </c>
      <c r="Q137" s="76" t="s">
        <v>2680</v>
      </c>
      <c r="R137" s="75" t="s">
        <v>2792</v>
      </c>
      <c r="S137" s="76" t="s">
        <v>2636</v>
      </c>
      <c r="T137" s="2"/>
      <c r="U137" s="2"/>
      <c r="V137" s="2"/>
    </row>
    <row r="138" spans="1:22" ht="13">
      <c r="A138" s="36" t="s">
        <v>510</v>
      </c>
      <c r="B138" s="4" t="s">
        <v>511</v>
      </c>
      <c r="C138" s="4">
        <v>2019</v>
      </c>
      <c r="D138" s="4" t="s">
        <v>1664</v>
      </c>
      <c r="E138" s="4" t="s">
        <v>512</v>
      </c>
      <c r="F138" s="5" t="s">
        <v>1665</v>
      </c>
      <c r="G138" s="73"/>
      <c r="H138" s="4" t="s">
        <v>16</v>
      </c>
      <c r="I138" s="4"/>
      <c r="J138" s="4" t="s">
        <v>16</v>
      </c>
      <c r="K138" s="106"/>
      <c r="L138" s="75"/>
      <c r="M138" s="76"/>
      <c r="N138" s="75"/>
      <c r="O138" s="76"/>
      <c r="P138" s="75"/>
      <c r="Q138" s="76"/>
      <c r="R138" s="75"/>
      <c r="S138" s="76"/>
      <c r="T138" s="2"/>
      <c r="U138" s="2"/>
      <c r="V138" s="2"/>
    </row>
    <row r="139" spans="1:22" ht="13">
      <c r="A139" s="36" t="s">
        <v>514</v>
      </c>
      <c r="B139" s="4" t="s">
        <v>515</v>
      </c>
      <c r="C139" s="4">
        <v>2019</v>
      </c>
      <c r="D139" s="4" t="s">
        <v>1666</v>
      </c>
      <c r="E139" s="4" t="s">
        <v>516</v>
      </c>
      <c r="F139" s="5" t="s">
        <v>1667</v>
      </c>
      <c r="G139" s="73"/>
      <c r="H139" s="4" t="s">
        <v>16</v>
      </c>
      <c r="I139" s="4"/>
      <c r="J139" s="4" t="s">
        <v>16</v>
      </c>
      <c r="K139" s="106"/>
      <c r="L139" s="75"/>
      <c r="M139" s="76"/>
      <c r="N139" s="75"/>
      <c r="O139" s="76"/>
      <c r="P139" s="75"/>
      <c r="Q139" s="76"/>
      <c r="R139" s="75"/>
      <c r="S139" s="76"/>
      <c r="T139" s="2"/>
      <c r="U139" s="2"/>
      <c r="V139" s="2"/>
    </row>
    <row r="140" spans="1:22" ht="13">
      <c r="A140" s="36" t="s">
        <v>518</v>
      </c>
      <c r="B140" s="4" t="s">
        <v>519</v>
      </c>
      <c r="C140" s="4">
        <v>2019</v>
      </c>
      <c r="D140" s="4" t="s">
        <v>1668</v>
      </c>
      <c r="E140" s="4" t="s">
        <v>520</v>
      </c>
      <c r="F140" s="5" t="s">
        <v>1669</v>
      </c>
      <c r="G140" s="73"/>
      <c r="H140" s="4" t="s">
        <v>16</v>
      </c>
      <c r="I140" s="4"/>
      <c r="J140" s="4" t="s">
        <v>16</v>
      </c>
      <c r="K140" s="106"/>
      <c r="L140" s="75"/>
      <c r="M140" s="76"/>
      <c r="N140" s="75"/>
      <c r="O140" s="76"/>
      <c r="P140" s="75"/>
      <c r="Q140" s="76"/>
      <c r="R140" s="75"/>
      <c r="S140" s="76"/>
      <c r="T140" s="2"/>
      <c r="U140" s="2"/>
      <c r="V140" s="2"/>
    </row>
    <row r="141" spans="1:22" ht="13">
      <c r="A141" s="36" t="s">
        <v>522</v>
      </c>
      <c r="B141" s="4" t="s">
        <v>523</v>
      </c>
      <c r="C141" s="4">
        <v>2019</v>
      </c>
      <c r="D141" s="4" t="s">
        <v>1670</v>
      </c>
      <c r="E141" s="4" t="s">
        <v>524</v>
      </c>
      <c r="F141" s="5" t="s">
        <v>1671</v>
      </c>
      <c r="G141" s="73"/>
      <c r="H141" s="4" t="s">
        <v>16</v>
      </c>
      <c r="I141" s="4"/>
      <c r="J141" s="4" t="s">
        <v>16</v>
      </c>
      <c r="K141" s="106"/>
      <c r="L141" s="75"/>
      <c r="M141" s="76"/>
      <c r="N141" s="75"/>
      <c r="O141" s="76"/>
      <c r="P141" s="75"/>
      <c r="Q141" s="76"/>
      <c r="R141" s="75"/>
      <c r="S141" s="76"/>
      <c r="T141" s="2"/>
      <c r="U141" s="2"/>
      <c r="V141" s="2"/>
    </row>
    <row r="142" spans="1:22" ht="13">
      <c r="A142" s="36" t="s">
        <v>526</v>
      </c>
      <c r="B142" s="4" t="s">
        <v>527</v>
      </c>
      <c r="C142" s="4">
        <v>2019</v>
      </c>
      <c r="D142" s="4" t="s">
        <v>1672</v>
      </c>
      <c r="E142" s="4" t="s">
        <v>528</v>
      </c>
      <c r="F142" s="5" t="s">
        <v>1673</v>
      </c>
      <c r="G142" s="73"/>
      <c r="H142" s="4" t="s">
        <v>16</v>
      </c>
      <c r="I142" s="4"/>
      <c r="J142" s="4" t="s">
        <v>16</v>
      </c>
      <c r="K142" s="106"/>
      <c r="L142" s="75"/>
      <c r="M142" s="76"/>
      <c r="N142" s="75"/>
      <c r="O142" s="76"/>
      <c r="P142" s="75"/>
      <c r="Q142" s="76"/>
      <c r="R142" s="75"/>
      <c r="S142" s="76"/>
      <c r="T142" s="2"/>
      <c r="U142" s="2"/>
      <c r="V142" s="2"/>
    </row>
    <row r="143" spans="1:22" ht="13">
      <c r="A143" s="36" t="s">
        <v>530</v>
      </c>
      <c r="B143" s="4" t="s">
        <v>531</v>
      </c>
      <c r="C143" s="4">
        <v>2019</v>
      </c>
      <c r="D143" s="4" t="s">
        <v>1674</v>
      </c>
      <c r="E143" s="4" t="s">
        <v>532</v>
      </c>
      <c r="F143" s="5" t="s">
        <v>1675</v>
      </c>
      <c r="G143" s="73"/>
      <c r="H143" s="4" t="s">
        <v>7</v>
      </c>
      <c r="I143" s="4"/>
      <c r="J143" s="4" t="s">
        <v>16</v>
      </c>
      <c r="K143" s="106"/>
      <c r="L143" s="75"/>
      <c r="M143" s="76"/>
      <c r="N143" s="75"/>
      <c r="O143" s="76"/>
      <c r="P143" s="75"/>
      <c r="Q143" s="76"/>
      <c r="R143" s="75"/>
      <c r="S143" s="76"/>
      <c r="T143" s="2"/>
      <c r="U143" s="2"/>
      <c r="V143" s="2"/>
    </row>
    <row r="144" spans="1:22" ht="14">
      <c r="A144" s="36" t="s">
        <v>534</v>
      </c>
      <c r="B144" s="4" t="s">
        <v>535</v>
      </c>
      <c r="C144" s="4">
        <v>2019</v>
      </c>
      <c r="D144" s="4" t="s">
        <v>1676</v>
      </c>
      <c r="E144" s="4" t="s">
        <v>536</v>
      </c>
      <c r="F144" s="114" t="s">
        <v>1677</v>
      </c>
      <c r="G144" s="128"/>
      <c r="H144" s="4" t="s">
        <v>7</v>
      </c>
      <c r="I144" s="4"/>
      <c r="J144" s="4" t="s">
        <v>7</v>
      </c>
      <c r="K144" s="106"/>
      <c r="L144" s="117" t="s">
        <v>2098</v>
      </c>
      <c r="M144" s="76"/>
      <c r="N144" s="75" t="s">
        <v>2320</v>
      </c>
      <c r="O144" s="76" t="s">
        <v>2603</v>
      </c>
      <c r="P144" s="75" t="s">
        <v>2795</v>
      </c>
      <c r="Q144" s="76" t="s">
        <v>2680</v>
      </c>
      <c r="R144" s="75" t="s">
        <v>2795</v>
      </c>
      <c r="S144" s="76" t="s">
        <v>2636</v>
      </c>
      <c r="T144" s="2"/>
      <c r="U144" s="2"/>
      <c r="V144" s="2"/>
    </row>
    <row r="145" spans="1:22" ht="13">
      <c r="A145" s="36" t="s">
        <v>538</v>
      </c>
      <c r="B145" s="4" t="s">
        <v>539</v>
      </c>
      <c r="C145" s="4">
        <v>2019</v>
      </c>
      <c r="D145" s="4" t="s">
        <v>1678</v>
      </c>
      <c r="E145" s="4" t="s">
        <v>540</v>
      </c>
      <c r="F145" s="5" t="s">
        <v>1679</v>
      </c>
      <c r="G145" s="73"/>
      <c r="H145" s="4" t="s">
        <v>16</v>
      </c>
      <c r="I145" s="4"/>
      <c r="J145" s="4" t="s">
        <v>16</v>
      </c>
      <c r="K145" s="106"/>
      <c r="L145" s="75"/>
      <c r="M145" s="76"/>
      <c r="N145" s="75"/>
      <c r="O145" s="76"/>
      <c r="P145" s="75"/>
      <c r="Q145" s="76"/>
      <c r="R145" s="75"/>
      <c r="S145" s="76"/>
      <c r="T145" s="2"/>
      <c r="U145" s="2"/>
      <c r="V145" s="2"/>
    </row>
    <row r="146" spans="1:22" ht="13">
      <c r="A146" s="36" t="s">
        <v>542</v>
      </c>
      <c r="B146" s="4" t="s">
        <v>543</v>
      </c>
      <c r="C146" s="4">
        <v>2019</v>
      </c>
      <c r="D146" s="4" t="s">
        <v>1680</v>
      </c>
      <c r="E146" s="4" t="s">
        <v>544</v>
      </c>
      <c r="F146" s="5" t="s">
        <v>1681</v>
      </c>
      <c r="G146" s="73"/>
      <c r="H146" s="4" t="s">
        <v>16</v>
      </c>
      <c r="I146" s="4"/>
      <c r="J146" s="4" t="s">
        <v>16</v>
      </c>
      <c r="K146" s="106"/>
      <c r="L146" s="75"/>
      <c r="M146" s="76"/>
      <c r="N146" s="75"/>
      <c r="O146" s="76"/>
      <c r="P146" s="75"/>
      <c r="Q146" s="76"/>
      <c r="R146" s="75"/>
      <c r="S146" s="76"/>
      <c r="T146" s="2"/>
      <c r="U146" s="2"/>
      <c r="V146" s="2"/>
    </row>
    <row r="147" spans="1:22" ht="13">
      <c r="A147" s="36" t="s">
        <v>546</v>
      </c>
      <c r="B147" s="4" t="s">
        <v>547</v>
      </c>
      <c r="C147" s="4">
        <v>2019</v>
      </c>
      <c r="D147" s="4" t="s">
        <v>1544</v>
      </c>
      <c r="E147" s="4" t="s">
        <v>548</v>
      </c>
      <c r="F147" s="5" t="s">
        <v>1682</v>
      </c>
      <c r="G147" s="73"/>
      <c r="H147" s="4" t="s">
        <v>16</v>
      </c>
      <c r="I147" s="4"/>
      <c r="J147" s="4" t="s">
        <v>16</v>
      </c>
      <c r="K147" s="106"/>
      <c r="L147" s="75"/>
      <c r="M147" s="76"/>
      <c r="N147" s="75"/>
      <c r="O147" s="76"/>
      <c r="P147" s="75"/>
      <c r="Q147" s="76"/>
      <c r="R147" s="75"/>
      <c r="S147" s="76"/>
      <c r="T147" s="2"/>
      <c r="U147" s="2"/>
      <c r="V147" s="2"/>
    </row>
    <row r="148" spans="1:22" ht="13">
      <c r="A148" s="36" t="s">
        <v>550</v>
      </c>
      <c r="B148" s="4" t="s">
        <v>551</v>
      </c>
      <c r="C148" s="4">
        <v>2019</v>
      </c>
      <c r="D148" s="4" t="s">
        <v>1460</v>
      </c>
      <c r="E148" s="4" t="s">
        <v>552</v>
      </c>
      <c r="F148" s="5" t="s">
        <v>1683</v>
      </c>
      <c r="G148" s="73"/>
      <c r="H148" s="4" t="s">
        <v>16</v>
      </c>
      <c r="I148" s="4"/>
      <c r="J148" s="4" t="s">
        <v>16</v>
      </c>
      <c r="K148" s="106"/>
      <c r="L148" s="75"/>
      <c r="M148" s="76"/>
      <c r="N148" s="75"/>
      <c r="O148" s="76"/>
      <c r="P148" s="75"/>
      <c r="Q148" s="76"/>
      <c r="R148" s="75"/>
      <c r="S148" s="76"/>
      <c r="T148" s="2"/>
      <c r="U148" s="2"/>
      <c r="V148" s="2"/>
    </row>
    <row r="149" spans="1:22" ht="13">
      <c r="A149" s="36" t="s">
        <v>554</v>
      </c>
      <c r="B149" s="4" t="s">
        <v>555</v>
      </c>
      <c r="C149" s="4">
        <v>2019</v>
      </c>
      <c r="D149" s="4" t="s">
        <v>1460</v>
      </c>
      <c r="E149" s="4" t="s">
        <v>556</v>
      </c>
      <c r="F149" s="5" t="s">
        <v>1684</v>
      </c>
      <c r="G149" s="73"/>
      <c r="H149" s="4" t="s">
        <v>7</v>
      </c>
      <c r="I149" s="4"/>
      <c r="J149" s="4" t="s">
        <v>7</v>
      </c>
      <c r="K149" s="106"/>
      <c r="L149" s="75" t="s">
        <v>2621</v>
      </c>
      <c r="M149" s="76"/>
      <c r="N149" s="75" t="s">
        <v>2324</v>
      </c>
      <c r="O149" s="76" t="s">
        <v>2569</v>
      </c>
      <c r="P149" s="75" t="s">
        <v>2796</v>
      </c>
      <c r="Q149" s="76" t="s">
        <v>2653</v>
      </c>
      <c r="R149" s="75" t="s">
        <v>2797</v>
      </c>
      <c r="S149" s="76" t="s">
        <v>2664</v>
      </c>
      <c r="T149" s="2"/>
      <c r="U149" s="2"/>
      <c r="V149" s="2"/>
    </row>
    <row r="150" spans="1:22" ht="13">
      <c r="A150" s="36" t="s">
        <v>558</v>
      </c>
      <c r="B150" s="4" t="s">
        <v>559</v>
      </c>
      <c r="C150" s="4">
        <v>2019</v>
      </c>
      <c r="D150" s="4" t="s">
        <v>1488</v>
      </c>
      <c r="E150" s="4" t="s">
        <v>560</v>
      </c>
      <c r="F150" s="116" t="s">
        <v>1685</v>
      </c>
      <c r="G150" s="115"/>
      <c r="H150" s="4" t="s">
        <v>7</v>
      </c>
      <c r="I150" s="4"/>
      <c r="J150" s="4" t="s">
        <v>7</v>
      </c>
      <c r="K150" s="106" t="s">
        <v>16</v>
      </c>
      <c r="L150" s="79"/>
      <c r="M150" s="76"/>
      <c r="N150" s="75"/>
      <c r="O150" s="76"/>
      <c r="P150" s="75"/>
      <c r="Q150" s="76"/>
      <c r="R150" s="75"/>
      <c r="S150" s="76"/>
      <c r="T150" s="2"/>
      <c r="U150" s="2"/>
      <c r="V150" s="2"/>
    </row>
    <row r="151" spans="1:22" ht="13">
      <c r="A151" s="36" t="s">
        <v>562</v>
      </c>
      <c r="B151" s="4" t="s">
        <v>563</v>
      </c>
      <c r="C151" s="4">
        <v>2019</v>
      </c>
      <c r="D151" s="4" t="s">
        <v>1488</v>
      </c>
      <c r="E151" s="4" t="s">
        <v>564</v>
      </c>
      <c r="F151" s="5" t="s">
        <v>1686</v>
      </c>
      <c r="G151" s="73"/>
      <c r="H151" s="4" t="s">
        <v>16</v>
      </c>
      <c r="I151" s="4"/>
      <c r="J151" s="4" t="s">
        <v>16</v>
      </c>
      <c r="K151" s="106"/>
      <c r="L151" s="75"/>
      <c r="M151" s="76"/>
      <c r="N151" s="75"/>
      <c r="O151" s="76"/>
      <c r="P151" s="75"/>
      <c r="Q151" s="76"/>
      <c r="R151" s="75"/>
      <c r="S151" s="76"/>
      <c r="T151" s="2"/>
      <c r="U151" s="2"/>
      <c r="V151" s="2"/>
    </row>
    <row r="152" spans="1:22" ht="13">
      <c r="A152" s="36" t="s">
        <v>566</v>
      </c>
      <c r="B152" s="4" t="s">
        <v>567</v>
      </c>
      <c r="C152" s="4">
        <v>2019</v>
      </c>
      <c r="D152" s="4" t="s">
        <v>1488</v>
      </c>
      <c r="E152" s="4" t="s">
        <v>568</v>
      </c>
      <c r="F152" s="116" t="s">
        <v>1687</v>
      </c>
      <c r="G152" s="115"/>
      <c r="H152" s="4" t="s">
        <v>7</v>
      </c>
      <c r="I152" s="4"/>
      <c r="J152" s="4" t="s">
        <v>7</v>
      </c>
      <c r="K152" s="106" t="s">
        <v>16</v>
      </c>
      <c r="L152" s="75"/>
      <c r="M152" s="76"/>
      <c r="N152" s="75"/>
      <c r="O152" s="76"/>
      <c r="P152" s="75"/>
      <c r="Q152" s="76"/>
      <c r="R152" s="75"/>
      <c r="S152" s="76"/>
      <c r="T152" s="2"/>
      <c r="U152" s="2"/>
      <c r="V152" s="2"/>
    </row>
    <row r="153" spans="1:22" ht="13">
      <c r="A153" s="36" t="s">
        <v>570</v>
      </c>
      <c r="B153" s="4" t="s">
        <v>571</v>
      </c>
      <c r="C153" s="4">
        <v>2019</v>
      </c>
      <c r="D153" s="4" t="s">
        <v>1488</v>
      </c>
      <c r="E153" s="4" t="s">
        <v>572</v>
      </c>
      <c r="F153" s="5" t="s">
        <v>1688</v>
      </c>
      <c r="G153" s="73"/>
      <c r="H153" s="4" t="s">
        <v>16</v>
      </c>
      <c r="I153" s="4"/>
      <c r="J153" s="4" t="s">
        <v>16</v>
      </c>
      <c r="K153" s="106"/>
      <c r="L153" s="75"/>
      <c r="M153" s="76"/>
      <c r="N153" s="75"/>
      <c r="O153" s="76"/>
      <c r="P153" s="75"/>
      <c r="Q153" s="76"/>
      <c r="R153" s="75"/>
      <c r="S153" s="76"/>
      <c r="T153" s="2"/>
      <c r="U153" s="2"/>
      <c r="V153" s="2"/>
    </row>
    <row r="154" spans="1:22" ht="13">
      <c r="A154" s="36" t="s">
        <v>574</v>
      </c>
      <c r="B154" s="4" t="s">
        <v>575</v>
      </c>
      <c r="C154" s="4">
        <v>2019</v>
      </c>
      <c r="D154" s="4" t="s">
        <v>1488</v>
      </c>
      <c r="E154" s="4" t="s">
        <v>576</v>
      </c>
      <c r="F154" s="5" t="s">
        <v>1689</v>
      </c>
      <c r="G154" s="73"/>
      <c r="H154" s="4" t="s">
        <v>7</v>
      </c>
      <c r="I154" s="4"/>
      <c r="J154" s="4" t="s">
        <v>7</v>
      </c>
      <c r="K154" s="106"/>
      <c r="L154" s="75" t="s">
        <v>2098</v>
      </c>
      <c r="M154" s="76"/>
      <c r="N154" s="75" t="s">
        <v>2867</v>
      </c>
      <c r="O154" s="76" t="s">
        <v>2573</v>
      </c>
      <c r="P154" s="75" t="s">
        <v>2800</v>
      </c>
      <c r="Q154" s="76" t="s">
        <v>2653</v>
      </c>
      <c r="R154" s="75" t="s">
        <v>2801</v>
      </c>
      <c r="S154" s="76" t="s">
        <v>2636</v>
      </c>
      <c r="T154" s="2"/>
      <c r="U154" s="2"/>
      <c r="V154" s="2"/>
    </row>
    <row r="155" spans="1:22" ht="13">
      <c r="A155" s="36" t="s">
        <v>578</v>
      </c>
      <c r="B155" s="4" t="s">
        <v>579</v>
      </c>
      <c r="C155" s="4">
        <v>2019</v>
      </c>
      <c r="D155" s="4" t="s">
        <v>1488</v>
      </c>
      <c r="E155" s="4" t="s">
        <v>580</v>
      </c>
      <c r="F155" s="116" t="s">
        <v>1690</v>
      </c>
      <c r="G155" s="115"/>
      <c r="H155" s="4" t="s">
        <v>7</v>
      </c>
      <c r="I155" s="4"/>
      <c r="J155" s="4" t="s">
        <v>7</v>
      </c>
      <c r="K155" s="106" t="s">
        <v>16</v>
      </c>
      <c r="L155" s="75"/>
      <c r="M155" s="76"/>
      <c r="N155" s="75"/>
      <c r="O155" s="76"/>
      <c r="P155" s="75"/>
      <c r="Q155" s="76"/>
      <c r="R155" s="75"/>
      <c r="S155" s="76"/>
      <c r="T155" s="2"/>
      <c r="U155" s="2"/>
      <c r="V155" s="2"/>
    </row>
    <row r="156" spans="1:22" ht="13">
      <c r="A156" s="36" t="s">
        <v>582</v>
      </c>
      <c r="B156" s="4" t="s">
        <v>583</v>
      </c>
      <c r="C156" s="4">
        <v>2019</v>
      </c>
      <c r="D156" s="4" t="s">
        <v>1488</v>
      </c>
      <c r="E156" s="4" t="s">
        <v>584</v>
      </c>
      <c r="F156" s="5" t="s">
        <v>1691</v>
      </c>
      <c r="G156" s="73"/>
      <c r="H156" s="4" t="s">
        <v>7</v>
      </c>
      <c r="I156" s="4"/>
      <c r="J156" s="4" t="s">
        <v>16</v>
      </c>
      <c r="K156" s="106"/>
      <c r="L156" s="75"/>
      <c r="M156" s="76"/>
      <c r="N156" s="75"/>
      <c r="O156" s="76"/>
      <c r="P156" s="75"/>
      <c r="Q156" s="76"/>
      <c r="R156" s="75"/>
      <c r="S156" s="76"/>
      <c r="T156" s="2"/>
      <c r="U156" s="2"/>
      <c r="V156" s="2"/>
    </row>
    <row r="157" spans="1:22" ht="13">
      <c r="A157" s="36" t="s">
        <v>586</v>
      </c>
      <c r="B157" s="4" t="s">
        <v>587</v>
      </c>
      <c r="C157" s="4">
        <v>2019</v>
      </c>
      <c r="D157" s="4" t="s">
        <v>1488</v>
      </c>
      <c r="E157" s="4" t="s">
        <v>588</v>
      </c>
      <c r="F157" s="5" t="s">
        <v>1692</v>
      </c>
      <c r="G157" s="73"/>
      <c r="H157" s="4" t="s">
        <v>7</v>
      </c>
      <c r="I157" s="4"/>
      <c r="J157" s="4" t="s">
        <v>16</v>
      </c>
      <c r="K157" s="106"/>
      <c r="L157" s="75"/>
      <c r="M157" s="76"/>
      <c r="N157" s="75"/>
      <c r="O157" s="76"/>
      <c r="P157" s="75"/>
      <c r="Q157" s="76"/>
      <c r="R157" s="75"/>
      <c r="S157" s="76"/>
      <c r="T157" s="2"/>
      <c r="U157" s="2"/>
      <c r="V157" s="2"/>
    </row>
    <row r="158" spans="1:22" ht="13">
      <c r="A158" s="36" t="s">
        <v>109</v>
      </c>
      <c r="B158" s="4" t="s">
        <v>590</v>
      </c>
      <c r="C158" s="4">
        <v>2019</v>
      </c>
      <c r="D158" s="4" t="s">
        <v>1477</v>
      </c>
      <c r="E158" s="4" t="s">
        <v>591</v>
      </c>
      <c r="F158" s="122" t="s">
        <v>1693</v>
      </c>
      <c r="G158" s="129"/>
      <c r="H158" s="4" t="s">
        <v>7</v>
      </c>
      <c r="I158" s="4"/>
      <c r="J158" s="4" t="s">
        <v>7</v>
      </c>
      <c r="K158" s="106"/>
      <c r="L158" s="75" t="s">
        <v>2622</v>
      </c>
      <c r="M158" s="76"/>
      <c r="N158" s="75" t="s">
        <v>2868</v>
      </c>
      <c r="O158" s="76" t="s">
        <v>2569</v>
      </c>
      <c r="P158" s="75" t="s">
        <v>2803</v>
      </c>
      <c r="Q158" s="76" t="s">
        <v>2653</v>
      </c>
      <c r="R158" s="75" t="s">
        <v>2804</v>
      </c>
      <c r="S158" s="76" t="s">
        <v>2636</v>
      </c>
      <c r="T158" s="2"/>
      <c r="U158" s="2"/>
      <c r="V158" s="2"/>
    </row>
    <row r="159" spans="1:22" ht="13">
      <c r="A159" s="36" t="s">
        <v>593</v>
      </c>
      <c r="B159" s="4" t="s">
        <v>594</v>
      </c>
      <c r="C159" s="4">
        <v>2019</v>
      </c>
      <c r="D159" s="4" t="s">
        <v>1694</v>
      </c>
      <c r="E159" s="4" t="s">
        <v>595</v>
      </c>
      <c r="F159" s="5" t="s">
        <v>1695</v>
      </c>
      <c r="G159" s="73"/>
      <c r="H159" s="4" t="s">
        <v>16</v>
      </c>
      <c r="I159" s="4"/>
      <c r="J159" s="4" t="s">
        <v>16</v>
      </c>
      <c r="K159" s="106"/>
      <c r="L159" s="75"/>
      <c r="M159" s="76"/>
      <c r="N159" s="75"/>
      <c r="O159" s="76"/>
      <c r="P159" s="75"/>
      <c r="Q159" s="76"/>
      <c r="R159" s="75"/>
      <c r="S159" s="76"/>
      <c r="T159" s="2"/>
      <c r="U159" s="2"/>
      <c r="V159" s="2"/>
    </row>
    <row r="160" spans="1:22" ht="13">
      <c r="A160" s="36" t="s">
        <v>597</v>
      </c>
      <c r="B160" s="4" t="s">
        <v>598</v>
      </c>
      <c r="C160" s="4">
        <v>2019</v>
      </c>
      <c r="D160" s="4" t="s">
        <v>1696</v>
      </c>
      <c r="E160" s="6"/>
      <c r="F160" s="5" t="s">
        <v>1697</v>
      </c>
      <c r="G160" s="73"/>
      <c r="H160" s="4" t="s">
        <v>16</v>
      </c>
      <c r="I160" s="4"/>
      <c r="J160" s="4" t="s">
        <v>16</v>
      </c>
      <c r="K160" s="106"/>
      <c r="L160" s="75"/>
      <c r="M160" s="76"/>
      <c r="N160" s="75"/>
      <c r="O160" s="76"/>
      <c r="P160" s="75"/>
      <c r="Q160" s="76"/>
      <c r="R160" s="75"/>
      <c r="S160" s="76"/>
      <c r="T160" s="2"/>
      <c r="U160" s="2"/>
      <c r="V160" s="2"/>
    </row>
    <row r="161" spans="1:22" ht="13">
      <c r="A161" s="36" t="s">
        <v>600</v>
      </c>
      <c r="B161" s="4" t="s">
        <v>601</v>
      </c>
      <c r="C161" s="4">
        <v>2019</v>
      </c>
      <c r="D161" s="4" t="s">
        <v>1603</v>
      </c>
      <c r="E161" s="4" t="s">
        <v>602</v>
      </c>
      <c r="F161" s="5" t="s">
        <v>1698</v>
      </c>
      <c r="G161" s="73"/>
      <c r="H161" s="4" t="s">
        <v>7</v>
      </c>
      <c r="I161" s="4"/>
      <c r="J161" s="4" t="s">
        <v>16</v>
      </c>
      <c r="K161" s="106"/>
      <c r="L161" s="75"/>
      <c r="M161" s="76"/>
      <c r="N161" s="75"/>
      <c r="O161" s="76"/>
      <c r="P161" s="75"/>
      <c r="Q161" s="76"/>
      <c r="R161" s="75"/>
      <c r="S161" s="76"/>
      <c r="T161" s="2"/>
      <c r="U161" s="2"/>
      <c r="V161" s="2"/>
    </row>
    <row r="162" spans="1:22" ht="13">
      <c r="A162" s="36" t="s">
        <v>604</v>
      </c>
      <c r="B162" s="4" t="s">
        <v>605</v>
      </c>
      <c r="C162" s="4">
        <v>2019</v>
      </c>
      <c r="D162" s="4" t="s">
        <v>1445</v>
      </c>
      <c r="E162" s="4" t="s">
        <v>606</v>
      </c>
      <c r="F162" s="114" t="s">
        <v>1699</v>
      </c>
      <c r="G162" s="128"/>
      <c r="H162" s="4" t="s">
        <v>7</v>
      </c>
      <c r="I162" s="4"/>
      <c r="J162" s="4" t="s">
        <v>16</v>
      </c>
      <c r="K162" s="106"/>
      <c r="L162" s="75"/>
      <c r="M162" s="76"/>
      <c r="N162" s="75"/>
      <c r="O162" s="76"/>
      <c r="P162" s="75"/>
      <c r="Q162" s="76"/>
      <c r="R162" s="75"/>
      <c r="S162" s="76"/>
      <c r="T162" s="2"/>
      <c r="U162" s="2"/>
      <c r="V162" s="2"/>
    </row>
    <row r="163" spans="1:22" ht="13">
      <c r="A163" s="36" t="s">
        <v>608</v>
      </c>
      <c r="B163" s="4" t="s">
        <v>609</v>
      </c>
      <c r="C163" s="4">
        <v>2019</v>
      </c>
      <c r="D163" s="4" t="s">
        <v>1445</v>
      </c>
      <c r="E163" s="4" t="s">
        <v>610</v>
      </c>
      <c r="F163" s="114" t="s">
        <v>1700</v>
      </c>
      <c r="G163" s="128"/>
      <c r="H163" s="4" t="s">
        <v>7</v>
      </c>
      <c r="I163" s="4"/>
      <c r="J163" s="4" t="s">
        <v>16</v>
      </c>
      <c r="K163" s="106"/>
      <c r="L163" s="75"/>
      <c r="M163" s="76"/>
      <c r="N163" s="75"/>
      <c r="O163" s="76"/>
      <c r="P163" s="75"/>
      <c r="Q163" s="76"/>
      <c r="R163" s="75"/>
      <c r="S163" s="76"/>
      <c r="T163" s="2"/>
      <c r="U163" s="2"/>
      <c r="V163" s="2"/>
    </row>
    <row r="164" spans="1:22" ht="13">
      <c r="A164" s="36" t="s">
        <v>612</v>
      </c>
      <c r="B164" s="4" t="s">
        <v>613</v>
      </c>
      <c r="C164" s="4">
        <v>2019</v>
      </c>
      <c r="D164" s="4" t="s">
        <v>1701</v>
      </c>
      <c r="E164" s="4" t="s">
        <v>614</v>
      </c>
      <c r="F164" s="114" t="s">
        <v>1702</v>
      </c>
      <c r="G164" s="73"/>
      <c r="H164" s="4" t="s">
        <v>7</v>
      </c>
      <c r="I164" s="4"/>
      <c r="J164" s="4" t="s">
        <v>7</v>
      </c>
      <c r="K164" s="106"/>
      <c r="L164" s="75" t="s">
        <v>2095</v>
      </c>
      <c r="M164" s="76"/>
      <c r="N164" s="75" t="s">
        <v>2370</v>
      </c>
      <c r="O164" s="76" t="s">
        <v>2573</v>
      </c>
      <c r="P164" s="75" t="s">
        <v>2805</v>
      </c>
      <c r="Q164" s="76" t="s">
        <v>2675</v>
      </c>
      <c r="R164" s="75" t="s">
        <v>2806</v>
      </c>
      <c r="S164" s="76" t="s">
        <v>2636</v>
      </c>
      <c r="T164" s="2"/>
      <c r="U164" s="2"/>
      <c r="V164" s="2"/>
    </row>
    <row r="165" spans="1:22" ht="13">
      <c r="A165" s="36" t="s">
        <v>616</v>
      </c>
      <c r="B165" s="4" t="s">
        <v>617</v>
      </c>
      <c r="C165" s="4">
        <v>2019</v>
      </c>
      <c r="D165" s="4" t="s">
        <v>1701</v>
      </c>
      <c r="E165" s="4" t="s">
        <v>618</v>
      </c>
      <c r="F165" s="5" t="s">
        <v>1703</v>
      </c>
      <c r="G165" s="73"/>
      <c r="H165" s="4" t="s">
        <v>7</v>
      </c>
      <c r="I165" s="4"/>
      <c r="J165" s="4" t="s">
        <v>16</v>
      </c>
      <c r="K165" s="106"/>
      <c r="L165" s="75"/>
      <c r="M165" s="76"/>
      <c r="N165" s="75"/>
      <c r="O165" s="76"/>
      <c r="P165" s="75"/>
      <c r="Q165" s="76"/>
      <c r="R165" s="75"/>
      <c r="S165" s="76"/>
      <c r="T165" s="2"/>
      <c r="U165" s="2"/>
      <c r="V165" s="2"/>
    </row>
    <row r="166" spans="1:22" ht="13">
      <c r="A166" s="36" t="s">
        <v>620</v>
      </c>
      <c r="B166" s="4" t="s">
        <v>621</v>
      </c>
      <c r="C166" s="4">
        <v>2019</v>
      </c>
      <c r="D166" s="4" t="s">
        <v>1701</v>
      </c>
      <c r="E166" s="4" t="s">
        <v>622</v>
      </c>
      <c r="F166" s="124" t="s">
        <v>1704</v>
      </c>
      <c r="G166" s="115"/>
      <c r="H166" s="4" t="s">
        <v>7</v>
      </c>
      <c r="I166" s="4"/>
      <c r="J166" s="4" t="s">
        <v>7</v>
      </c>
      <c r="K166" s="106"/>
      <c r="L166" s="75" t="s">
        <v>2095</v>
      </c>
      <c r="M166" s="76"/>
      <c r="N166" s="75" t="s">
        <v>2869</v>
      </c>
      <c r="O166" s="76" t="s">
        <v>2607</v>
      </c>
      <c r="P166" s="75" t="s">
        <v>2808</v>
      </c>
      <c r="Q166" s="76" t="s">
        <v>2653</v>
      </c>
      <c r="R166" s="75" t="s">
        <v>2809</v>
      </c>
      <c r="S166" s="76" t="s">
        <v>2665</v>
      </c>
      <c r="T166" s="2"/>
      <c r="U166" s="2"/>
      <c r="V166" s="2"/>
    </row>
    <row r="167" spans="1:22" ht="13">
      <c r="A167" s="36" t="s">
        <v>624</v>
      </c>
      <c r="B167" s="4" t="s">
        <v>625</v>
      </c>
      <c r="C167" s="4">
        <v>2019</v>
      </c>
      <c r="D167" s="4" t="s">
        <v>1701</v>
      </c>
      <c r="E167" s="4" t="s">
        <v>626</v>
      </c>
      <c r="F167" s="5" t="s">
        <v>1705</v>
      </c>
      <c r="G167" s="73"/>
      <c r="H167" s="4" t="s">
        <v>7</v>
      </c>
      <c r="I167" s="4"/>
      <c r="J167" s="4" t="s">
        <v>16</v>
      </c>
      <c r="K167" s="106"/>
      <c r="L167" s="75"/>
      <c r="M167" s="76"/>
      <c r="N167" s="75"/>
      <c r="O167" s="76"/>
      <c r="P167" s="75"/>
      <c r="Q167" s="76"/>
      <c r="R167" s="75"/>
      <c r="S167" s="76"/>
      <c r="T167" s="2"/>
      <c r="U167" s="2"/>
      <c r="V167" s="2"/>
    </row>
    <row r="168" spans="1:22" ht="13">
      <c r="A168" s="36" t="s">
        <v>628</v>
      </c>
      <c r="B168" s="4" t="s">
        <v>629</v>
      </c>
      <c r="C168" s="4">
        <v>2019</v>
      </c>
      <c r="D168" s="4" t="s">
        <v>1701</v>
      </c>
      <c r="E168" s="4" t="s">
        <v>630</v>
      </c>
      <c r="F168" s="114" t="s">
        <v>1706</v>
      </c>
      <c r="G168" s="73"/>
      <c r="H168" s="4" t="s">
        <v>7</v>
      </c>
      <c r="I168" s="4"/>
      <c r="J168" s="4" t="s">
        <v>7</v>
      </c>
      <c r="K168" s="106"/>
      <c r="L168" s="75" t="s">
        <v>2623</v>
      </c>
      <c r="M168" s="76"/>
      <c r="N168" s="75" t="s">
        <v>2384</v>
      </c>
      <c r="O168" s="76" t="s">
        <v>2569</v>
      </c>
      <c r="P168" s="75" t="s">
        <v>2811</v>
      </c>
      <c r="Q168" s="76" t="s">
        <v>2653</v>
      </c>
      <c r="R168" s="75" t="s">
        <v>2812</v>
      </c>
      <c r="S168" s="76" t="s">
        <v>2636</v>
      </c>
      <c r="T168" s="2"/>
      <c r="U168" s="2"/>
      <c r="V168" s="2"/>
    </row>
    <row r="169" spans="1:22" ht="13">
      <c r="A169" s="36" t="s">
        <v>632</v>
      </c>
      <c r="B169" s="4" t="s">
        <v>633</v>
      </c>
      <c r="C169" s="4">
        <v>2019</v>
      </c>
      <c r="D169" s="4" t="s">
        <v>1701</v>
      </c>
      <c r="E169" s="4" t="s">
        <v>634</v>
      </c>
      <c r="F169" s="5" t="s">
        <v>1707</v>
      </c>
      <c r="G169" s="73"/>
      <c r="H169" s="4" t="s">
        <v>7</v>
      </c>
      <c r="I169" s="4"/>
      <c r="J169" s="4" t="s">
        <v>16</v>
      </c>
      <c r="K169" s="106"/>
      <c r="L169" s="75"/>
      <c r="M169" s="76"/>
      <c r="N169" s="75"/>
      <c r="O169" s="76"/>
      <c r="P169" s="75"/>
      <c r="Q169" s="76"/>
      <c r="R169" s="75"/>
      <c r="S169" s="76"/>
      <c r="T169" s="2"/>
      <c r="U169" s="2"/>
      <c r="V169" s="2"/>
    </row>
    <row r="170" spans="1:22" ht="14">
      <c r="A170" s="36" t="s">
        <v>636</v>
      </c>
      <c r="B170" s="4" t="s">
        <v>637</v>
      </c>
      <c r="C170" s="4">
        <v>2019</v>
      </c>
      <c r="D170" s="4" t="s">
        <v>1496</v>
      </c>
      <c r="E170" s="4" t="s">
        <v>638</v>
      </c>
      <c r="F170" s="5" t="s">
        <v>1708</v>
      </c>
      <c r="G170" s="73"/>
      <c r="H170" s="4" t="s">
        <v>7</v>
      </c>
      <c r="I170" s="4"/>
      <c r="J170" s="4" t="s">
        <v>7</v>
      </c>
      <c r="K170" s="106"/>
      <c r="L170" s="117" t="s">
        <v>2098</v>
      </c>
      <c r="M170" s="76"/>
      <c r="N170" s="75" t="s">
        <v>2391</v>
      </c>
      <c r="O170" s="76" t="s">
        <v>2585</v>
      </c>
      <c r="P170" s="75" t="s">
        <v>2813</v>
      </c>
      <c r="Q170" s="76" t="s">
        <v>2675</v>
      </c>
      <c r="R170" s="75" t="s">
        <v>2814</v>
      </c>
      <c r="S170" s="76" t="s">
        <v>2636</v>
      </c>
      <c r="T170" s="2"/>
      <c r="U170" s="2"/>
      <c r="V170" s="2"/>
    </row>
    <row r="171" spans="1:22" ht="14">
      <c r="A171" s="36" t="s">
        <v>640</v>
      </c>
      <c r="B171" s="4" t="s">
        <v>641</v>
      </c>
      <c r="C171" s="4">
        <v>2019</v>
      </c>
      <c r="D171" s="4" t="s">
        <v>1496</v>
      </c>
      <c r="E171" s="4" t="s">
        <v>642</v>
      </c>
      <c r="F171" s="114" t="s">
        <v>1709</v>
      </c>
      <c r="G171" s="128"/>
      <c r="H171" s="4" t="s">
        <v>7</v>
      </c>
      <c r="I171" s="4"/>
      <c r="J171" s="4" t="s">
        <v>7</v>
      </c>
      <c r="K171" s="106"/>
      <c r="L171" s="117" t="s">
        <v>2098</v>
      </c>
      <c r="M171" s="76"/>
      <c r="N171" s="75" t="s">
        <v>2397</v>
      </c>
      <c r="O171" s="76" t="s">
        <v>2585</v>
      </c>
      <c r="P171" s="75" t="s">
        <v>2816</v>
      </c>
      <c r="Q171" s="76" t="s">
        <v>2653</v>
      </c>
      <c r="R171" s="75" t="s">
        <v>2817</v>
      </c>
      <c r="S171" s="76" t="s">
        <v>2636</v>
      </c>
      <c r="T171" s="2"/>
      <c r="U171" s="2"/>
      <c r="V171" s="2"/>
    </row>
    <row r="172" spans="1:22" ht="14">
      <c r="A172" s="36" t="s">
        <v>644</v>
      </c>
      <c r="B172" s="4" t="s">
        <v>645</v>
      </c>
      <c r="C172" s="4">
        <v>2019</v>
      </c>
      <c r="D172" s="4" t="s">
        <v>1701</v>
      </c>
      <c r="E172" s="4" t="s">
        <v>646</v>
      </c>
      <c r="F172" s="5" t="s">
        <v>1710</v>
      </c>
      <c r="G172" s="73"/>
      <c r="H172" s="4" t="s">
        <v>7</v>
      </c>
      <c r="I172" s="4"/>
      <c r="J172" s="4" t="s">
        <v>7</v>
      </c>
      <c r="K172" s="106"/>
      <c r="L172" s="130" t="s">
        <v>2098</v>
      </c>
      <c r="M172" s="76"/>
      <c r="N172" s="75" t="s">
        <v>2403</v>
      </c>
      <c r="O172" s="76" t="s">
        <v>2569</v>
      </c>
      <c r="P172" s="75" t="s">
        <v>2818</v>
      </c>
      <c r="Q172" s="76" t="s">
        <v>2653</v>
      </c>
      <c r="R172" s="75" t="s">
        <v>2819</v>
      </c>
      <c r="S172" s="76" t="s">
        <v>2636</v>
      </c>
      <c r="T172" s="2"/>
      <c r="U172" s="2"/>
      <c r="V172" s="2"/>
    </row>
    <row r="173" spans="1:22" ht="13">
      <c r="A173" s="36" t="s">
        <v>648</v>
      </c>
      <c r="B173" s="4" t="s">
        <v>649</v>
      </c>
      <c r="C173" s="4">
        <v>2019</v>
      </c>
      <c r="D173" s="4" t="s">
        <v>1494</v>
      </c>
      <c r="E173" s="4" t="s">
        <v>650</v>
      </c>
      <c r="F173" s="122" t="s">
        <v>1711</v>
      </c>
      <c r="G173" s="129"/>
      <c r="H173" s="4" t="s">
        <v>7</v>
      </c>
      <c r="I173" s="4"/>
      <c r="J173" s="4" t="s">
        <v>7</v>
      </c>
      <c r="K173" s="106"/>
      <c r="L173" s="75" t="s">
        <v>2098</v>
      </c>
      <c r="M173" s="76"/>
      <c r="N173" s="75" t="s">
        <v>2410</v>
      </c>
      <c r="O173" s="76" t="s">
        <v>2585</v>
      </c>
      <c r="P173" s="75" t="s">
        <v>2820</v>
      </c>
      <c r="Q173" s="76" t="s">
        <v>2675</v>
      </c>
      <c r="R173" s="75" t="s">
        <v>2821</v>
      </c>
      <c r="S173" s="76" t="s">
        <v>2636</v>
      </c>
      <c r="T173" s="2"/>
      <c r="U173" s="2"/>
      <c r="V173" s="2"/>
    </row>
    <row r="174" spans="1:22" ht="13">
      <c r="A174" s="36" t="s">
        <v>652</v>
      </c>
      <c r="B174" s="4" t="s">
        <v>653</v>
      </c>
      <c r="C174" s="4">
        <v>2019</v>
      </c>
      <c r="D174" s="4" t="s">
        <v>1712</v>
      </c>
      <c r="E174" s="4" t="s">
        <v>654</v>
      </c>
      <c r="F174" s="5" t="s">
        <v>1713</v>
      </c>
      <c r="G174" s="73"/>
      <c r="H174" s="4" t="s">
        <v>16</v>
      </c>
      <c r="I174" s="4"/>
      <c r="J174" s="4" t="s">
        <v>16</v>
      </c>
      <c r="K174" s="106"/>
      <c r="L174" s="75"/>
      <c r="M174" s="76"/>
      <c r="N174" s="75"/>
      <c r="O174" s="76"/>
      <c r="P174" s="75"/>
      <c r="Q174" s="76"/>
      <c r="R174" s="75"/>
      <c r="S174" s="76"/>
      <c r="T174" s="2"/>
      <c r="U174" s="2"/>
      <c r="V174" s="2"/>
    </row>
    <row r="175" spans="1:22" ht="13">
      <c r="A175" s="36" t="s">
        <v>656</v>
      </c>
      <c r="B175" s="4" t="s">
        <v>657</v>
      </c>
      <c r="C175" s="4">
        <v>2019</v>
      </c>
      <c r="D175" s="4" t="s">
        <v>1714</v>
      </c>
      <c r="E175" s="4" t="s">
        <v>658</v>
      </c>
      <c r="F175" s="5" t="s">
        <v>1715</v>
      </c>
      <c r="G175" s="73"/>
      <c r="H175" s="4" t="s">
        <v>16</v>
      </c>
      <c r="I175" s="4"/>
      <c r="J175" s="4" t="s">
        <v>16</v>
      </c>
      <c r="K175" s="106"/>
      <c r="L175" s="75"/>
      <c r="M175" s="76"/>
      <c r="N175" s="75"/>
      <c r="O175" s="76"/>
      <c r="P175" s="75"/>
      <c r="Q175" s="76"/>
      <c r="R175" s="75"/>
      <c r="S175" s="76"/>
      <c r="T175" s="2"/>
      <c r="U175" s="2"/>
      <c r="V175" s="2"/>
    </row>
    <row r="176" spans="1:22" ht="13">
      <c r="A176" s="36" t="s">
        <v>660</v>
      </c>
      <c r="B176" s="4" t="s">
        <v>661</v>
      </c>
      <c r="C176" s="4">
        <v>2019</v>
      </c>
      <c r="D176" s="4" t="s">
        <v>1716</v>
      </c>
      <c r="E176" s="4" t="s">
        <v>662</v>
      </c>
      <c r="F176" s="5" t="s">
        <v>1717</v>
      </c>
      <c r="G176" s="73"/>
      <c r="H176" s="4" t="s">
        <v>16</v>
      </c>
      <c r="I176" s="4"/>
      <c r="J176" s="4" t="s">
        <v>16</v>
      </c>
      <c r="K176" s="106"/>
      <c r="L176" s="75"/>
      <c r="M176" s="76"/>
      <c r="N176" s="75"/>
      <c r="O176" s="76"/>
      <c r="P176" s="75"/>
      <c r="Q176" s="76"/>
      <c r="R176" s="75"/>
      <c r="S176" s="76"/>
      <c r="T176" s="2"/>
      <c r="U176" s="2"/>
      <c r="V176" s="2"/>
    </row>
    <row r="177" spans="1:22" ht="13">
      <c r="A177" s="36" t="s">
        <v>664</v>
      </c>
      <c r="B177" s="4" t="s">
        <v>665</v>
      </c>
      <c r="C177" s="4">
        <v>2019</v>
      </c>
      <c r="D177" s="4" t="s">
        <v>1718</v>
      </c>
      <c r="E177" s="6"/>
      <c r="F177" s="5" t="s">
        <v>1719</v>
      </c>
      <c r="G177" s="73"/>
      <c r="H177" s="4" t="s">
        <v>7</v>
      </c>
      <c r="I177" s="4"/>
      <c r="J177" s="4" t="s">
        <v>16</v>
      </c>
      <c r="K177" s="106"/>
      <c r="L177" s="75"/>
      <c r="M177" s="76"/>
      <c r="N177" s="75"/>
      <c r="O177" s="76"/>
      <c r="P177" s="75"/>
      <c r="Q177" s="76"/>
      <c r="R177" s="75"/>
      <c r="S177" s="76"/>
      <c r="T177" s="2"/>
      <c r="U177" s="2"/>
      <c r="V177" s="2"/>
    </row>
    <row r="178" spans="1:22" ht="13">
      <c r="A178" s="36" t="s">
        <v>667</v>
      </c>
      <c r="B178" s="4" t="s">
        <v>668</v>
      </c>
      <c r="C178" s="4">
        <v>2019</v>
      </c>
      <c r="D178" s="4" t="s">
        <v>1720</v>
      </c>
      <c r="E178" s="4" t="s">
        <v>669</v>
      </c>
      <c r="F178" s="124" t="s">
        <v>1721</v>
      </c>
      <c r="G178" s="125"/>
      <c r="H178" s="4" t="s">
        <v>7</v>
      </c>
      <c r="I178" s="4"/>
      <c r="J178" s="4" t="s">
        <v>7</v>
      </c>
      <c r="K178" s="106"/>
      <c r="L178" s="75" t="s">
        <v>2098</v>
      </c>
      <c r="M178" s="76"/>
      <c r="N178" s="75" t="s">
        <v>2416</v>
      </c>
      <c r="O178" s="76" t="s">
        <v>2569</v>
      </c>
      <c r="P178" s="75" t="s">
        <v>2822</v>
      </c>
      <c r="Q178" s="76" t="s">
        <v>2653</v>
      </c>
      <c r="R178" s="75" t="s">
        <v>2823</v>
      </c>
      <c r="S178" s="76" t="s">
        <v>2636</v>
      </c>
      <c r="T178" s="2"/>
      <c r="U178" s="2"/>
      <c r="V178" s="2"/>
    </row>
    <row r="179" spans="1:22" ht="13">
      <c r="A179" s="36" t="s">
        <v>671</v>
      </c>
      <c r="B179" s="4" t="s">
        <v>672</v>
      </c>
      <c r="C179" s="4">
        <v>2019</v>
      </c>
      <c r="D179" s="4" t="s">
        <v>1537</v>
      </c>
      <c r="E179" s="4" t="s">
        <v>673</v>
      </c>
      <c r="F179" s="114" t="s">
        <v>1722</v>
      </c>
      <c r="G179" s="73"/>
      <c r="H179" s="4" t="s">
        <v>7</v>
      </c>
      <c r="I179" s="4"/>
      <c r="J179" s="4" t="s">
        <v>7</v>
      </c>
      <c r="K179" s="106"/>
      <c r="L179" s="75" t="s">
        <v>2098</v>
      </c>
      <c r="M179" s="76" t="s">
        <v>2616</v>
      </c>
      <c r="N179" s="75" t="s">
        <v>2421</v>
      </c>
      <c r="O179" s="76" t="s">
        <v>2569</v>
      </c>
      <c r="P179" s="75" t="s">
        <v>2824</v>
      </c>
      <c r="Q179" s="76" t="s">
        <v>2653</v>
      </c>
      <c r="R179" s="75" t="s">
        <v>2825</v>
      </c>
      <c r="S179" s="76" t="s">
        <v>2636</v>
      </c>
      <c r="T179" s="2"/>
      <c r="U179" s="2"/>
      <c r="V179" s="2"/>
    </row>
    <row r="180" spans="1:22" ht="13">
      <c r="A180" s="36" t="s">
        <v>675</v>
      </c>
      <c r="B180" s="4" t="s">
        <v>676</v>
      </c>
      <c r="C180" s="4">
        <v>2019</v>
      </c>
      <c r="D180" s="4" t="s">
        <v>1723</v>
      </c>
      <c r="E180" s="6"/>
      <c r="F180" s="5" t="s">
        <v>1724</v>
      </c>
      <c r="G180" s="73"/>
      <c r="H180" s="4" t="s">
        <v>7</v>
      </c>
      <c r="I180" s="4"/>
      <c r="J180" s="4" t="s">
        <v>7</v>
      </c>
      <c r="K180" s="106"/>
      <c r="L180" s="75" t="s">
        <v>2098</v>
      </c>
      <c r="M180" s="76"/>
      <c r="N180" s="75" t="s">
        <v>2427</v>
      </c>
      <c r="O180" s="76" t="s">
        <v>2573</v>
      </c>
      <c r="P180" s="75" t="s">
        <v>2827</v>
      </c>
      <c r="Q180" s="76" t="s">
        <v>2829</v>
      </c>
      <c r="R180" s="75" t="s">
        <v>2828</v>
      </c>
      <c r="S180" s="76" t="s">
        <v>2636</v>
      </c>
      <c r="T180" s="2"/>
      <c r="U180" s="2"/>
      <c r="V180" s="2"/>
    </row>
    <row r="181" spans="1:22" ht="13">
      <c r="A181" s="36" t="s">
        <v>678</v>
      </c>
      <c r="B181" s="4" t="s">
        <v>679</v>
      </c>
      <c r="C181" s="4">
        <v>2019</v>
      </c>
      <c r="D181" s="4" t="s">
        <v>1725</v>
      </c>
      <c r="E181" s="4" t="s">
        <v>680</v>
      </c>
      <c r="F181" s="5" t="s">
        <v>1726</v>
      </c>
      <c r="G181" s="73"/>
      <c r="H181" s="4" t="s">
        <v>16</v>
      </c>
      <c r="I181" s="4"/>
      <c r="J181" s="4" t="s">
        <v>16</v>
      </c>
      <c r="K181" s="106"/>
      <c r="L181" s="75"/>
      <c r="M181" s="76"/>
      <c r="N181" s="75"/>
      <c r="O181" s="76"/>
      <c r="P181" s="75"/>
      <c r="Q181" s="76"/>
      <c r="R181" s="75"/>
      <c r="S181" s="76"/>
      <c r="T181" s="2"/>
      <c r="U181" s="2"/>
      <c r="V181" s="2"/>
    </row>
    <row r="182" spans="1:22" ht="13">
      <c r="A182" s="36" t="s">
        <v>682</v>
      </c>
      <c r="B182" s="4" t="s">
        <v>683</v>
      </c>
      <c r="C182" s="4">
        <v>2019</v>
      </c>
      <c r="D182" s="4" t="s">
        <v>1537</v>
      </c>
      <c r="E182" s="4" t="s">
        <v>684</v>
      </c>
      <c r="F182" s="5" t="s">
        <v>1727</v>
      </c>
      <c r="G182" s="73"/>
      <c r="H182" s="4" t="s">
        <v>7</v>
      </c>
      <c r="I182" s="4"/>
      <c r="J182" s="4" t="s">
        <v>7</v>
      </c>
      <c r="K182" s="106"/>
      <c r="L182" s="75" t="s">
        <v>2098</v>
      </c>
      <c r="M182" s="76"/>
      <c r="N182" s="75" t="s">
        <v>2433</v>
      </c>
      <c r="O182" s="76" t="s">
        <v>2569</v>
      </c>
      <c r="P182" s="75" t="s">
        <v>2830</v>
      </c>
      <c r="Q182" s="76" t="s">
        <v>2653</v>
      </c>
      <c r="R182" s="75" t="s">
        <v>2831</v>
      </c>
      <c r="S182" s="76" t="s">
        <v>2664</v>
      </c>
      <c r="T182" s="2"/>
      <c r="U182" s="2"/>
      <c r="V182" s="2"/>
    </row>
    <row r="183" spans="1:22" ht="13">
      <c r="A183" s="36" t="s">
        <v>686</v>
      </c>
      <c r="B183" s="4" t="s">
        <v>687</v>
      </c>
      <c r="C183" s="4">
        <v>2019</v>
      </c>
      <c r="D183" s="4" t="s">
        <v>1723</v>
      </c>
      <c r="E183" s="6"/>
      <c r="F183" s="5" t="s">
        <v>1728</v>
      </c>
      <c r="G183" s="73"/>
      <c r="H183" s="4" t="s">
        <v>16</v>
      </c>
      <c r="I183" s="4"/>
      <c r="J183" s="4" t="s">
        <v>16</v>
      </c>
      <c r="K183" s="106"/>
      <c r="L183" s="75"/>
      <c r="M183" s="76"/>
      <c r="N183" s="75"/>
      <c r="O183" s="76"/>
      <c r="P183" s="75"/>
      <c r="Q183" s="76"/>
      <c r="R183" s="75"/>
      <c r="S183" s="76"/>
      <c r="T183" s="2"/>
      <c r="U183" s="2"/>
      <c r="V183" s="2"/>
    </row>
    <row r="184" spans="1:22" ht="13">
      <c r="A184" s="36" t="s">
        <v>689</v>
      </c>
      <c r="B184" s="4" t="s">
        <v>690</v>
      </c>
      <c r="C184" s="4">
        <v>2019</v>
      </c>
      <c r="D184" s="4" t="s">
        <v>1729</v>
      </c>
      <c r="E184" s="4" t="s">
        <v>691</v>
      </c>
      <c r="F184" s="5" t="s">
        <v>1730</v>
      </c>
      <c r="G184" s="73"/>
      <c r="H184" s="4" t="s">
        <v>16</v>
      </c>
      <c r="I184" s="4"/>
      <c r="J184" s="4" t="s">
        <v>16</v>
      </c>
      <c r="K184" s="106"/>
      <c r="L184" s="75"/>
      <c r="M184" s="76"/>
      <c r="N184" s="75"/>
      <c r="O184" s="76"/>
      <c r="P184" s="75"/>
      <c r="Q184" s="76"/>
      <c r="R184" s="75"/>
      <c r="S184" s="76"/>
      <c r="T184" s="2"/>
      <c r="U184" s="2"/>
      <c r="V184" s="2"/>
    </row>
    <row r="185" spans="1:22" ht="13">
      <c r="A185" s="36" t="s">
        <v>693</v>
      </c>
      <c r="B185" s="4" t="s">
        <v>694</v>
      </c>
      <c r="C185" s="4">
        <v>2019</v>
      </c>
      <c r="D185" s="4" t="s">
        <v>1539</v>
      </c>
      <c r="E185" s="4" t="s">
        <v>695</v>
      </c>
      <c r="F185" s="5" t="s">
        <v>1731</v>
      </c>
      <c r="G185" s="73"/>
      <c r="H185" s="4" t="s">
        <v>7</v>
      </c>
      <c r="I185" s="4"/>
      <c r="J185" s="4" t="s">
        <v>7</v>
      </c>
      <c r="K185" s="106"/>
      <c r="L185" s="75" t="s">
        <v>2098</v>
      </c>
      <c r="M185" s="76"/>
      <c r="N185" s="75" t="s">
        <v>2609</v>
      </c>
      <c r="O185" s="76" t="s">
        <v>2569</v>
      </c>
      <c r="P185" s="75" t="s">
        <v>2832</v>
      </c>
      <c r="Q185" s="76" t="s">
        <v>2653</v>
      </c>
      <c r="R185" s="75" t="s">
        <v>2833</v>
      </c>
      <c r="S185" s="76" t="s">
        <v>2641</v>
      </c>
      <c r="T185" s="2"/>
      <c r="U185" s="2"/>
      <c r="V185" s="2"/>
    </row>
    <row r="186" spans="1:22" ht="13">
      <c r="A186" s="36" t="s">
        <v>697</v>
      </c>
      <c r="B186" s="4" t="s">
        <v>698</v>
      </c>
      <c r="C186" s="4">
        <v>2018</v>
      </c>
      <c r="D186" s="4" t="s">
        <v>1732</v>
      </c>
      <c r="E186" s="4" t="s">
        <v>699</v>
      </c>
      <c r="F186" s="5" t="s">
        <v>1733</v>
      </c>
      <c r="G186" s="73"/>
      <c r="H186" s="4" t="s">
        <v>16</v>
      </c>
      <c r="I186" s="4"/>
      <c r="J186" s="4" t="s">
        <v>16</v>
      </c>
      <c r="K186" s="106"/>
      <c r="L186" s="75"/>
      <c r="M186" s="76"/>
      <c r="N186" s="75"/>
      <c r="O186" s="76"/>
      <c r="P186" s="75"/>
      <c r="Q186" s="76"/>
      <c r="R186" s="75"/>
      <c r="S186" s="76"/>
      <c r="T186" s="2"/>
      <c r="U186" s="2"/>
      <c r="V186" s="2"/>
    </row>
    <row r="187" spans="1:22" ht="13">
      <c r="A187" s="36" t="s">
        <v>700</v>
      </c>
      <c r="B187" s="4" t="s">
        <v>701</v>
      </c>
      <c r="C187" s="4">
        <v>2018</v>
      </c>
      <c r="D187" s="4" t="s">
        <v>1734</v>
      </c>
      <c r="E187" s="6"/>
      <c r="F187" s="116" t="s">
        <v>1735</v>
      </c>
      <c r="G187" s="115"/>
      <c r="H187" s="4" t="s">
        <v>7</v>
      </c>
      <c r="I187" s="4"/>
      <c r="J187" s="4" t="s">
        <v>7</v>
      </c>
      <c r="K187" s="106" t="s">
        <v>16</v>
      </c>
      <c r="L187" s="75"/>
      <c r="M187" s="76"/>
      <c r="N187" s="75"/>
      <c r="O187" s="76"/>
      <c r="P187" s="75"/>
      <c r="Q187" s="76"/>
      <c r="R187" s="75"/>
      <c r="S187" s="76"/>
      <c r="T187" s="2"/>
      <c r="U187" s="2"/>
      <c r="V187" s="2"/>
    </row>
    <row r="188" spans="1:22" ht="13">
      <c r="A188" s="36" t="s">
        <v>700</v>
      </c>
      <c r="B188" s="4" t="s">
        <v>703</v>
      </c>
      <c r="C188" s="4">
        <v>2018</v>
      </c>
      <c r="D188" s="4" t="s">
        <v>1734</v>
      </c>
      <c r="E188" s="6"/>
      <c r="F188" s="116" t="s">
        <v>1736</v>
      </c>
      <c r="G188" s="115"/>
      <c r="H188" s="4" t="s">
        <v>7</v>
      </c>
      <c r="I188" s="4"/>
      <c r="J188" s="4" t="s">
        <v>7</v>
      </c>
      <c r="K188" s="106" t="s">
        <v>16</v>
      </c>
      <c r="L188" s="75"/>
      <c r="M188" s="76"/>
      <c r="N188" s="75"/>
      <c r="O188" s="76"/>
      <c r="P188" s="75"/>
      <c r="Q188" s="76"/>
      <c r="R188" s="75"/>
      <c r="S188" s="76"/>
      <c r="T188" s="2"/>
      <c r="U188" s="2"/>
      <c r="V188" s="2"/>
    </row>
    <row r="189" spans="1:22" ht="13">
      <c r="A189" s="36" t="s">
        <v>700</v>
      </c>
      <c r="B189" s="4" t="s">
        <v>705</v>
      </c>
      <c r="C189" s="4">
        <v>2018</v>
      </c>
      <c r="D189" s="4" t="s">
        <v>1734</v>
      </c>
      <c r="E189" s="6"/>
      <c r="F189" s="116" t="s">
        <v>1737</v>
      </c>
      <c r="G189" s="115"/>
      <c r="H189" s="4" t="s">
        <v>7</v>
      </c>
      <c r="I189" s="4"/>
      <c r="J189" s="4" t="s">
        <v>7</v>
      </c>
      <c r="K189" s="106" t="s">
        <v>16</v>
      </c>
      <c r="L189" s="75"/>
      <c r="M189" s="76"/>
      <c r="N189" s="75"/>
      <c r="O189" s="76"/>
      <c r="P189" s="75"/>
      <c r="Q189" s="76"/>
      <c r="R189" s="75"/>
      <c r="S189" s="76"/>
      <c r="T189" s="2"/>
      <c r="U189" s="2"/>
      <c r="V189" s="2"/>
    </row>
    <row r="190" spans="1:22" ht="13">
      <c r="A190" s="36" t="s">
        <v>707</v>
      </c>
      <c r="B190" s="4" t="s">
        <v>708</v>
      </c>
      <c r="C190" s="4">
        <v>2018</v>
      </c>
      <c r="D190" s="4" t="s">
        <v>1460</v>
      </c>
      <c r="E190" s="4" t="s">
        <v>709</v>
      </c>
      <c r="F190" s="5" t="s">
        <v>1738</v>
      </c>
      <c r="G190" s="73"/>
      <c r="H190" s="4" t="s">
        <v>7</v>
      </c>
      <c r="I190" s="4"/>
      <c r="J190" s="4" t="s">
        <v>7</v>
      </c>
      <c r="K190" s="106"/>
      <c r="L190" s="75" t="s">
        <v>2095</v>
      </c>
      <c r="M190" s="76"/>
      <c r="N190" s="75" t="s">
        <v>2611</v>
      </c>
      <c r="O190" s="76" t="s">
        <v>2569</v>
      </c>
      <c r="P190" s="75" t="s">
        <v>2834</v>
      </c>
      <c r="Q190" s="76" t="s">
        <v>2653</v>
      </c>
      <c r="R190" s="75" t="s">
        <v>2835</v>
      </c>
      <c r="S190" s="76" t="s">
        <v>2664</v>
      </c>
      <c r="T190" s="2"/>
      <c r="U190" s="2"/>
      <c r="V190" s="2"/>
    </row>
    <row r="191" spans="1:22" ht="13">
      <c r="A191" s="36" t="s">
        <v>711</v>
      </c>
      <c r="B191" s="4" t="s">
        <v>712</v>
      </c>
      <c r="C191" s="4">
        <v>2018</v>
      </c>
      <c r="D191" s="4" t="s">
        <v>1739</v>
      </c>
      <c r="E191" s="4" t="s">
        <v>713</v>
      </c>
      <c r="F191" s="5" t="s">
        <v>1740</v>
      </c>
      <c r="G191" s="73"/>
      <c r="H191" s="4" t="s">
        <v>16</v>
      </c>
      <c r="I191" s="4"/>
      <c r="J191" s="4" t="s">
        <v>16</v>
      </c>
      <c r="K191" s="106"/>
      <c r="L191" s="75"/>
      <c r="M191" s="76"/>
      <c r="N191" s="75"/>
      <c r="O191" s="76"/>
      <c r="P191" s="75"/>
      <c r="Q191" s="76"/>
      <c r="R191" s="75"/>
      <c r="S191" s="76"/>
      <c r="T191" s="2"/>
      <c r="U191" s="2"/>
      <c r="V191" s="2"/>
    </row>
    <row r="192" spans="1:22" ht="13">
      <c r="A192" s="36" t="s">
        <v>714</v>
      </c>
      <c r="B192" s="4" t="s">
        <v>715</v>
      </c>
      <c r="C192" s="4">
        <v>2018</v>
      </c>
      <c r="D192" s="4" t="s">
        <v>1741</v>
      </c>
      <c r="E192" s="4" t="s">
        <v>716</v>
      </c>
      <c r="F192" s="5" t="s">
        <v>1742</v>
      </c>
      <c r="G192" s="73"/>
      <c r="H192" s="4" t="s">
        <v>7</v>
      </c>
      <c r="I192" s="4"/>
      <c r="J192" s="4" t="s">
        <v>16</v>
      </c>
      <c r="K192" s="106"/>
      <c r="L192" s="75"/>
      <c r="M192" s="76"/>
      <c r="N192" s="75"/>
      <c r="O192" s="76"/>
      <c r="P192" s="75"/>
      <c r="Q192" s="76"/>
      <c r="R192" s="75"/>
      <c r="S192" s="76"/>
      <c r="T192" s="2"/>
      <c r="U192" s="2"/>
      <c r="V192" s="2"/>
    </row>
    <row r="193" spans="1:22" s="139" customFormat="1" ht="13">
      <c r="A193" s="131" t="s">
        <v>718</v>
      </c>
      <c r="B193" s="132" t="s">
        <v>719</v>
      </c>
      <c r="C193" s="132">
        <v>2018</v>
      </c>
      <c r="D193" s="132" t="s">
        <v>1743</v>
      </c>
      <c r="E193" s="132" t="s">
        <v>720</v>
      </c>
      <c r="F193" s="133" t="s">
        <v>1744</v>
      </c>
      <c r="G193" s="134"/>
      <c r="H193" s="132" t="s">
        <v>7</v>
      </c>
      <c r="I193" s="132"/>
      <c r="J193" s="132" t="s">
        <v>16</v>
      </c>
      <c r="K193" s="135"/>
      <c r="L193" s="136"/>
      <c r="M193" s="137"/>
      <c r="N193" s="136" t="s">
        <v>2461</v>
      </c>
      <c r="O193" s="137"/>
      <c r="P193" s="136"/>
      <c r="Q193" s="137"/>
      <c r="R193" s="136"/>
      <c r="S193" s="137"/>
      <c r="T193" s="138"/>
      <c r="U193" s="138"/>
      <c r="V193" s="138"/>
    </row>
    <row r="194" spans="1:22" ht="13">
      <c r="A194" s="36" t="s">
        <v>722</v>
      </c>
      <c r="B194" s="4" t="s">
        <v>723</v>
      </c>
      <c r="C194" s="4">
        <v>2018</v>
      </c>
      <c r="D194" s="4" t="s">
        <v>1745</v>
      </c>
      <c r="E194" s="4" t="s">
        <v>724</v>
      </c>
      <c r="F194" s="5" t="s">
        <v>1746</v>
      </c>
      <c r="G194" s="73"/>
      <c r="H194" s="4" t="s">
        <v>16</v>
      </c>
      <c r="I194" s="4"/>
      <c r="J194" s="4" t="s">
        <v>16</v>
      </c>
      <c r="K194" s="106"/>
      <c r="L194" s="75"/>
      <c r="M194" s="76"/>
      <c r="N194" s="75"/>
      <c r="O194" s="76"/>
      <c r="P194" s="75"/>
      <c r="Q194" s="76"/>
      <c r="R194" s="75"/>
      <c r="S194" s="76"/>
      <c r="T194" s="2"/>
      <c r="U194" s="2"/>
      <c r="V194" s="2"/>
    </row>
    <row r="195" spans="1:22" ht="13">
      <c r="A195" s="36" t="s">
        <v>725</v>
      </c>
      <c r="B195" s="4" t="s">
        <v>726</v>
      </c>
      <c r="C195" s="4">
        <v>2018</v>
      </c>
      <c r="D195" s="4" t="s">
        <v>1561</v>
      </c>
      <c r="E195" s="4" t="s">
        <v>727</v>
      </c>
      <c r="F195" s="116" t="s">
        <v>1747</v>
      </c>
      <c r="G195" s="118"/>
      <c r="H195" s="4" t="s">
        <v>7</v>
      </c>
      <c r="I195" s="4"/>
      <c r="J195" s="4" t="s">
        <v>7</v>
      </c>
      <c r="K195" s="106" t="s">
        <v>16</v>
      </c>
      <c r="L195" s="121"/>
      <c r="M195" s="76"/>
      <c r="N195" s="75"/>
      <c r="O195" s="80"/>
      <c r="P195" s="75"/>
      <c r="Q195" s="76"/>
      <c r="R195" s="75"/>
      <c r="S195" s="76"/>
      <c r="T195" s="2"/>
      <c r="U195" s="2"/>
      <c r="V195" s="2"/>
    </row>
    <row r="196" spans="1:22" ht="13">
      <c r="A196" s="36" t="s">
        <v>729</v>
      </c>
      <c r="B196" s="4" t="s">
        <v>730</v>
      </c>
      <c r="C196" s="4">
        <v>2018</v>
      </c>
      <c r="D196" s="4" t="s">
        <v>1482</v>
      </c>
      <c r="E196" s="4" t="s">
        <v>731</v>
      </c>
      <c r="F196" s="5" t="s">
        <v>1748</v>
      </c>
      <c r="G196" s="73"/>
      <c r="H196" s="4" t="s">
        <v>16</v>
      </c>
      <c r="I196" s="4"/>
      <c r="J196" s="4" t="s">
        <v>16</v>
      </c>
      <c r="K196" s="106"/>
      <c r="L196" s="75"/>
      <c r="M196" s="76"/>
      <c r="N196" s="75"/>
      <c r="O196" s="76"/>
      <c r="P196" s="75"/>
      <c r="Q196" s="76"/>
      <c r="R196" s="75"/>
      <c r="S196" s="76"/>
      <c r="T196" s="2"/>
      <c r="U196" s="2"/>
      <c r="V196" s="2"/>
    </row>
    <row r="197" spans="1:22" ht="13">
      <c r="A197" s="36" t="s">
        <v>733</v>
      </c>
      <c r="B197" s="4" t="s">
        <v>734</v>
      </c>
      <c r="C197" s="4">
        <v>2018</v>
      </c>
      <c r="D197" s="4" t="s">
        <v>1749</v>
      </c>
      <c r="E197" s="4" t="s">
        <v>736</v>
      </c>
      <c r="F197" s="5" t="s">
        <v>1750</v>
      </c>
      <c r="G197" s="73"/>
      <c r="H197" s="4" t="s">
        <v>16</v>
      </c>
      <c r="I197" s="4"/>
      <c r="J197" s="4" t="s">
        <v>16</v>
      </c>
      <c r="K197" s="106"/>
      <c r="L197" s="75"/>
      <c r="M197" s="76"/>
      <c r="N197" s="75"/>
      <c r="O197" s="76"/>
      <c r="P197" s="75"/>
      <c r="Q197" s="76"/>
      <c r="R197" s="75"/>
      <c r="S197" s="76"/>
      <c r="T197" s="2"/>
      <c r="U197" s="2"/>
      <c r="V197" s="2"/>
    </row>
    <row r="198" spans="1:22" ht="13">
      <c r="A198" s="36" t="s">
        <v>738</v>
      </c>
      <c r="B198" s="4" t="s">
        <v>739</v>
      </c>
      <c r="C198" s="4">
        <v>2018</v>
      </c>
      <c r="D198" s="4" t="s">
        <v>1751</v>
      </c>
      <c r="E198" s="4" t="s">
        <v>740</v>
      </c>
      <c r="F198" s="5" t="s">
        <v>1752</v>
      </c>
      <c r="G198" s="73"/>
      <c r="H198" s="4" t="s">
        <v>7</v>
      </c>
      <c r="I198" s="4"/>
      <c r="J198" s="4" t="s">
        <v>16</v>
      </c>
      <c r="K198" s="106"/>
      <c r="L198" s="75"/>
      <c r="M198" s="76"/>
      <c r="N198" s="75"/>
      <c r="O198" s="76"/>
      <c r="P198" s="75"/>
      <c r="Q198" s="76"/>
      <c r="R198" s="75"/>
      <c r="S198" s="76"/>
      <c r="T198" s="2"/>
      <c r="U198" s="2"/>
      <c r="V198" s="2"/>
    </row>
    <row r="199" spans="1:22" ht="13">
      <c r="A199" s="36" t="s">
        <v>742</v>
      </c>
      <c r="B199" s="4" t="s">
        <v>743</v>
      </c>
      <c r="C199" s="4">
        <v>2018</v>
      </c>
      <c r="D199" s="4" t="s">
        <v>1753</v>
      </c>
      <c r="E199" s="4" t="s">
        <v>744</v>
      </c>
      <c r="F199" s="5" t="s">
        <v>1754</v>
      </c>
      <c r="G199" s="73"/>
      <c r="H199" s="4" t="s">
        <v>7</v>
      </c>
      <c r="I199" s="4"/>
      <c r="J199" s="4" t="s">
        <v>7</v>
      </c>
      <c r="K199" s="106"/>
      <c r="L199" s="75" t="s">
        <v>2098</v>
      </c>
      <c r="M199" s="76"/>
      <c r="N199" s="75" t="s">
        <v>2473</v>
      </c>
      <c r="O199" s="76" t="s">
        <v>2569</v>
      </c>
      <c r="P199" s="75" t="s">
        <v>2838</v>
      </c>
      <c r="Q199" s="76" t="s">
        <v>2675</v>
      </c>
      <c r="R199" s="75" t="s">
        <v>2839</v>
      </c>
      <c r="S199" s="76" t="s">
        <v>2636</v>
      </c>
      <c r="T199" s="2"/>
      <c r="U199" s="2"/>
      <c r="V199" s="2"/>
    </row>
    <row r="200" spans="1:22" ht="13">
      <c r="A200" s="36" t="s">
        <v>746</v>
      </c>
      <c r="B200" s="4" t="s">
        <v>747</v>
      </c>
      <c r="C200" s="4">
        <v>2018</v>
      </c>
      <c r="D200" s="4" t="s">
        <v>1753</v>
      </c>
      <c r="E200" s="4" t="s">
        <v>748</v>
      </c>
      <c r="F200" s="114" t="s">
        <v>1755</v>
      </c>
      <c r="G200" s="128"/>
      <c r="H200" s="4" t="s">
        <v>7</v>
      </c>
      <c r="I200" s="4"/>
      <c r="J200" s="4" t="s">
        <v>16</v>
      </c>
      <c r="K200" s="106"/>
      <c r="L200" s="75"/>
      <c r="M200" s="76"/>
      <c r="N200" s="75"/>
      <c r="O200" s="76"/>
      <c r="P200" s="75"/>
      <c r="Q200" s="76"/>
      <c r="R200" s="75"/>
      <c r="S200" s="76"/>
      <c r="T200" s="2"/>
      <c r="U200" s="2"/>
      <c r="V200" s="2"/>
    </row>
    <row r="201" spans="1:22" ht="13">
      <c r="A201" s="36" t="s">
        <v>700</v>
      </c>
      <c r="B201" s="4" t="s">
        <v>750</v>
      </c>
      <c r="C201" s="4">
        <v>2018</v>
      </c>
      <c r="D201" s="4" t="s">
        <v>1756</v>
      </c>
      <c r="E201" s="4" t="s">
        <v>751</v>
      </c>
      <c r="F201" s="5" t="s">
        <v>1757</v>
      </c>
      <c r="G201" s="129"/>
      <c r="H201" s="4" t="s">
        <v>7</v>
      </c>
      <c r="I201" s="4"/>
      <c r="J201" s="4" t="s">
        <v>7</v>
      </c>
      <c r="K201" s="106"/>
      <c r="L201" s="75" t="s">
        <v>2098</v>
      </c>
      <c r="M201" s="76"/>
      <c r="N201" s="75" t="s">
        <v>2480</v>
      </c>
      <c r="O201" s="76" t="s">
        <v>2569</v>
      </c>
      <c r="P201" s="75" t="s">
        <v>2841</v>
      </c>
      <c r="Q201" s="76" t="s">
        <v>2843</v>
      </c>
      <c r="R201" s="75" t="s">
        <v>2842</v>
      </c>
      <c r="S201" s="76" t="s">
        <v>2641</v>
      </c>
      <c r="T201" s="2"/>
      <c r="U201" s="2"/>
      <c r="V201" s="2"/>
    </row>
    <row r="202" spans="1:22" ht="13">
      <c r="A202" s="36" t="s">
        <v>753</v>
      </c>
      <c r="B202" s="4" t="s">
        <v>754</v>
      </c>
      <c r="C202" s="4">
        <v>2018</v>
      </c>
      <c r="D202" s="4" t="s">
        <v>1460</v>
      </c>
      <c r="E202" s="4" t="s">
        <v>755</v>
      </c>
      <c r="F202" s="5" t="s">
        <v>1758</v>
      </c>
      <c r="G202" s="73"/>
      <c r="H202" s="4" t="s">
        <v>16</v>
      </c>
      <c r="I202" s="4"/>
      <c r="J202" s="4" t="s">
        <v>16</v>
      </c>
      <c r="K202" s="106"/>
      <c r="L202" s="75"/>
      <c r="M202" s="76"/>
      <c r="N202" s="75"/>
      <c r="O202" s="76"/>
      <c r="P202" s="75"/>
      <c r="Q202" s="76"/>
      <c r="R202" s="75"/>
      <c r="S202" s="76"/>
      <c r="T202" s="2"/>
      <c r="U202" s="2"/>
      <c r="V202" s="2"/>
    </row>
    <row r="203" spans="1:22" ht="13">
      <c r="A203" s="36" t="s">
        <v>757</v>
      </c>
      <c r="B203" s="4" t="s">
        <v>758</v>
      </c>
      <c r="C203" s="4">
        <v>2018</v>
      </c>
      <c r="D203" s="4" t="s">
        <v>1460</v>
      </c>
      <c r="E203" s="4" t="s">
        <v>759</v>
      </c>
      <c r="F203" s="5" t="s">
        <v>1759</v>
      </c>
      <c r="G203" s="73"/>
      <c r="H203" s="4" t="s">
        <v>16</v>
      </c>
      <c r="I203" s="4"/>
      <c r="J203" s="4" t="s">
        <v>16</v>
      </c>
      <c r="K203" s="106"/>
      <c r="L203" s="75"/>
      <c r="M203" s="76"/>
      <c r="N203" s="75"/>
      <c r="O203" s="76"/>
      <c r="P203" s="75"/>
      <c r="Q203" s="76"/>
      <c r="R203" s="75"/>
      <c r="S203" s="76"/>
      <c r="T203" s="2"/>
      <c r="U203" s="2"/>
      <c r="V203" s="2"/>
    </row>
    <row r="204" spans="1:22" ht="13">
      <c r="A204" s="36" t="s">
        <v>761</v>
      </c>
      <c r="B204" s="4" t="s">
        <v>762</v>
      </c>
      <c r="C204" s="4">
        <v>2018</v>
      </c>
      <c r="D204" s="4" t="s">
        <v>1460</v>
      </c>
      <c r="E204" s="4" t="s">
        <v>763</v>
      </c>
      <c r="F204" s="5" t="s">
        <v>1760</v>
      </c>
      <c r="G204" s="73"/>
      <c r="H204" s="4" t="s">
        <v>7</v>
      </c>
      <c r="I204" s="4"/>
      <c r="J204" s="4" t="s">
        <v>16</v>
      </c>
      <c r="K204" s="106"/>
      <c r="L204" s="75"/>
      <c r="M204" s="76"/>
      <c r="N204" s="75"/>
      <c r="O204" s="76"/>
      <c r="P204" s="75"/>
      <c r="Q204" s="76"/>
      <c r="R204" s="75"/>
      <c r="S204" s="76"/>
      <c r="T204" s="2"/>
      <c r="U204" s="2"/>
      <c r="V204" s="2"/>
    </row>
    <row r="205" spans="1:22" ht="14">
      <c r="A205" s="36" t="s">
        <v>765</v>
      </c>
      <c r="B205" s="4" t="s">
        <v>766</v>
      </c>
      <c r="C205" s="4">
        <v>2018</v>
      </c>
      <c r="D205" s="4" t="s">
        <v>1761</v>
      </c>
      <c r="E205" s="4" t="s">
        <v>767</v>
      </c>
      <c r="F205" s="5" t="s">
        <v>1762</v>
      </c>
      <c r="G205" s="73"/>
      <c r="H205" s="4" t="s">
        <v>7</v>
      </c>
      <c r="I205" s="4"/>
      <c r="J205" s="4" t="s">
        <v>7</v>
      </c>
      <c r="K205" s="106"/>
      <c r="L205" s="117" t="s">
        <v>2098</v>
      </c>
      <c r="M205" s="76"/>
      <c r="N205" s="75" t="s">
        <v>2486</v>
      </c>
      <c r="O205" s="76" t="s">
        <v>2569</v>
      </c>
      <c r="P205" s="75" t="s">
        <v>2844</v>
      </c>
      <c r="Q205" s="76" t="s">
        <v>2653</v>
      </c>
      <c r="R205" s="75" t="s">
        <v>2845</v>
      </c>
      <c r="S205" s="76" t="s">
        <v>2636</v>
      </c>
      <c r="T205" s="2"/>
      <c r="U205" s="2"/>
      <c r="V205" s="2"/>
    </row>
    <row r="206" spans="1:22" ht="14">
      <c r="A206" s="36" t="s">
        <v>769</v>
      </c>
      <c r="B206" s="4" t="s">
        <v>770</v>
      </c>
      <c r="C206" s="4">
        <v>2018</v>
      </c>
      <c r="D206" s="4" t="s">
        <v>1761</v>
      </c>
      <c r="E206" s="4" t="s">
        <v>771</v>
      </c>
      <c r="F206" s="5" t="s">
        <v>1763</v>
      </c>
      <c r="G206" s="73"/>
      <c r="H206" s="4" t="s">
        <v>7</v>
      </c>
      <c r="I206" s="4"/>
      <c r="J206" s="4" t="s">
        <v>7</v>
      </c>
      <c r="K206" s="106"/>
      <c r="L206" s="130" t="s">
        <v>2098</v>
      </c>
      <c r="M206" s="76"/>
      <c r="N206" s="75" t="s">
        <v>2491</v>
      </c>
      <c r="O206" s="76" t="s">
        <v>2600</v>
      </c>
      <c r="P206" s="75" t="s">
        <v>2846</v>
      </c>
      <c r="Q206" s="76" t="s">
        <v>2780</v>
      </c>
      <c r="R206" s="75" t="s">
        <v>2846</v>
      </c>
      <c r="S206" s="76" t="s">
        <v>2665</v>
      </c>
      <c r="T206" s="2"/>
      <c r="U206" s="2"/>
      <c r="V206" s="2"/>
    </row>
    <row r="207" spans="1:22" ht="13">
      <c r="A207" s="36" t="s">
        <v>773</v>
      </c>
      <c r="B207" s="4" t="s">
        <v>774</v>
      </c>
      <c r="C207" s="4">
        <v>2018</v>
      </c>
      <c r="D207" s="4" t="s">
        <v>1761</v>
      </c>
      <c r="E207" s="4" t="s">
        <v>775</v>
      </c>
      <c r="F207" s="5" t="s">
        <v>1764</v>
      </c>
      <c r="G207" s="115"/>
      <c r="H207" s="4" t="s">
        <v>7</v>
      </c>
      <c r="I207" s="4"/>
      <c r="J207" s="4" t="s">
        <v>7</v>
      </c>
      <c r="K207" s="106"/>
      <c r="L207" s="75" t="s">
        <v>2098</v>
      </c>
      <c r="M207" s="76" t="s">
        <v>2468</v>
      </c>
      <c r="N207" s="75" t="s">
        <v>2498</v>
      </c>
      <c r="O207" s="76" t="s">
        <v>2569</v>
      </c>
      <c r="P207" s="75" t="s">
        <v>2848</v>
      </c>
      <c r="Q207" s="76" t="s">
        <v>2680</v>
      </c>
      <c r="R207" s="75" t="s">
        <v>2849</v>
      </c>
      <c r="S207" s="76" t="s">
        <v>2636</v>
      </c>
      <c r="T207" s="2"/>
      <c r="U207" s="2"/>
      <c r="V207" s="2"/>
    </row>
    <row r="208" spans="1:22" ht="13">
      <c r="A208" s="36" t="s">
        <v>773</v>
      </c>
      <c r="B208" s="4" t="s">
        <v>777</v>
      </c>
      <c r="C208" s="4">
        <v>2018</v>
      </c>
      <c r="D208" s="4" t="s">
        <v>1761</v>
      </c>
      <c r="E208" s="4" t="s">
        <v>778</v>
      </c>
      <c r="F208" s="5" t="s">
        <v>1765</v>
      </c>
      <c r="G208" s="73"/>
      <c r="H208" s="4" t="s">
        <v>7</v>
      </c>
      <c r="I208" s="4"/>
      <c r="J208" s="4" t="s">
        <v>16</v>
      </c>
      <c r="K208" s="106"/>
      <c r="L208" s="75"/>
      <c r="M208" s="76"/>
      <c r="N208" s="75"/>
      <c r="O208" s="76"/>
      <c r="P208" s="75"/>
      <c r="Q208" s="76"/>
      <c r="R208" s="75"/>
      <c r="S208" s="76"/>
      <c r="T208" s="2"/>
      <c r="U208" s="2"/>
      <c r="V208" s="2"/>
    </row>
    <row r="209" spans="1:22" ht="13">
      <c r="A209" s="36" t="s">
        <v>109</v>
      </c>
      <c r="B209" s="4" t="s">
        <v>779</v>
      </c>
      <c r="C209" s="4">
        <v>2018</v>
      </c>
      <c r="D209" s="4" t="s">
        <v>1761</v>
      </c>
      <c r="E209" s="4" t="s">
        <v>780</v>
      </c>
      <c r="F209" s="5" t="s">
        <v>1766</v>
      </c>
      <c r="G209" s="73"/>
      <c r="H209" s="4" t="s">
        <v>7</v>
      </c>
      <c r="I209" s="4"/>
      <c r="J209" s="4" t="s">
        <v>16</v>
      </c>
      <c r="K209" s="106"/>
      <c r="L209" s="75"/>
      <c r="M209" s="76"/>
      <c r="N209" s="75"/>
      <c r="O209" s="76"/>
      <c r="P209" s="75"/>
      <c r="Q209" s="76"/>
      <c r="R209" s="75"/>
      <c r="S209" s="76"/>
      <c r="T209" s="2"/>
      <c r="U209" s="2"/>
      <c r="V209" s="2"/>
    </row>
    <row r="210" spans="1:22" ht="13">
      <c r="A210" s="36" t="s">
        <v>781</v>
      </c>
      <c r="B210" s="4" t="s">
        <v>782</v>
      </c>
      <c r="C210" s="4">
        <v>2018</v>
      </c>
      <c r="D210" s="4" t="s">
        <v>1488</v>
      </c>
      <c r="E210" s="4" t="s">
        <v>783</v>
      </c>
      <c r="F210" s="5" t="s">
        <v>1767</v>
      </c>
      <c r="G210" s="73"/>
      <c r="H210" s="4" t="s">
        <v>7</v>
      </c>
      <c r="I210" s="4"/>
      <c r="J210" s="4" t="s">
        <v>16</v>
      </c>
      <c r="K210" s="106"/>
      <c r="L210" s="75"/>
      <c r="M210" s="76"/>
      <c r="N210" s="75"/>
      <c r="O210" s="76"/>
      <c r="P210" s="75"/>
      <c r="Q210" s="76"/>
      <c r="R210" s="75"/>
      <c r="S210" s="76"/>
      <c r="T210" s="2"/>
      <c r="U210" s="2"/>
      <c r="V210" s="2"/>
    </row>
    <row r="211" spans="1:22" ht="13">
      <c r="A211" s="36" t="s">
        <v>785</v>
      </c>
      <c r="B211" s="4" t="s">
        <v>786</v>
      </c>
      <c r="C211" s="4">
        <v>2018</v>
      </c>
      <c r="D211" s="4" t="s">
        <v>1488</v>
      </c>
      <c r="E211" s="4" t="s">
        <v>787</v>
      </c>
      <c r="F211" s="5" t="s">
        <v>1768</v>
      </c>
      <c r="G211" s="73"/>
      <c r="H211" s="4" t="s">
        <v>7</v>
      </c>
      <c r="I211" s="4"/>
      <c r="J211" s="4" t="s">
        <v>16</v>
      </c>
      <c r="K211" s="106"/>
      <c r="L211" s="75"/>
      <c r="M211" s="76"/>
      <c r="N211" s="75"/>
      <c r="O211" s="76"/>
      <c r="P211" s="75"/>
      <c r="Q211" s="76"/>
      <c r="R211" s="75"/>
      <c r="S211" s="76"/>
      <c r="T211" s="2"/>
      <c r="U211" s="2"/>
      <c r="V211" s="2"/>
    </row>
    <row r="212" spans="1:22" ht="13">
      <c r="A212" s="36" t="s">
        <v>789</v>
      </c>
      <c r="B212" s="4" t="s">
        <v>790</v>
      </c>
      <c r="C212" s="4">
        <v>2018</v>
      </c>
      <c r="D212" s="4" t="s">
        <v>1488</v>
      </c>
      <c r="E212" s="4" t="s">
        <v>791</v>
      </c>
      <c r="F212" s="5" t="s">
        <v>1769</v>
      </c>
      <c r="G212" s="73"/>
      <c r="H212" s="4" t="s">
        <v>7</v>
      </c>
      <c r="I212" s="4"/>
      <c r="J212" s="4" t="s">
        <v>16</v>
      </c>
      <c r="K212" s="106"/>
      <c r="L212" s="75"/>
      <c r="M212" s="76"/>
      <c r="N212" s="75"/>
      <c r="O212" s="76"/>
      <c r="P212" s="75"/>
      <c r="Q212" s="76"/>
      <c r="R212" s="75"/>
      <c r="S212" s="76"/>
      <c r="T212" s="2"/>
      <c r="U212" s="2"/>
      <c r="V212" s="2"/>
    </row>
    <row r="213" spans="1:22" ht="13">
      <c r="A213" s="36" t="s">
        <v>793</v>
      </c>
      <c r="B213" s="4" t="s">
        <v>794</v>
      </c>
      <c r="C213" s="4">
        <v>2018</v>
      </c>
      <c r="D213" s="4" t="s">
        <v>1770</v>
      </c>
      <c r="E213" s="4" t="s">
        <v>795</v>
      </c>
      <c r="F213" s="5" t="s">
        <v>1771</v>
      </c>
      <c r="G213" s="73"/>
      <c r="H213" s="4" t="s">
        <v>7</v>
      </c>
      <c r="I213" s="4"/>
      <c r="J213" s="4" t="s">
        <v>7</v>
      </c>
      <c r="K213" s="106"/>
      <c r="L213" s="75" t="s">
        <v>2098</v>
      </c>
      <c r="M213" s="76"/>
      <c r="N213" s="75" t="s">
        <v>2511</v>
      </c>
      <c r="O213" s="76" t="s">
        <v>2569</v>
      </c>
      <c r="P213" s="75" t="s">
        <v>2850</v>
      </c>
      <c r="Q213" s="76" t="s">
        <v>2653</v>
      </c>
      <c r="R213" s="75" t="s">
        <v>2851</v>
      </c>
      <c r="S213" s="76" t="s">
        <v>2636</v>
      </c>
      <c r="T213" s="2"/>
      <c r="U213" s="2"/>
      <c r="V213" s="2"/>
    </row>
    <row r="214" spans="1:22" ht="13">
      <c r="A214" s="36" t="s">
        <v>797</v>
      </c>
      <c r="B214" s="4" t="s">
        <v>798</v>
      </c>
      <c r="C214" s="4">
        <v>2018</v>
      </c>
      <c r="D214" s="4" t="s">
        <v>1494</v>
      </c>
      <c r="E214" s="4" t="s">
        <v>799</v>
      </c>
      <c r="F214" s="5" t="s">
        <v>1772</v>
      </c>
      <c r="G214" s="115"/>
      <c r="H214" s="4" t="s">
        <v>7</v>
      </c>
      <c r="I214" s="4"/>
      <c r="J214" s="4" t="s">
        <v>7</v>
      </c>
      <c r="K214" s="106"/>
      <c r="L214" s="75" t="s">
        <v>2098</v>
      </c>
      <c r="M214" s="76" t="s">
        <v>2618</v>
      </c>
      <c r="N214" s="75" t="s">
        <v>2515</v>
      </c>
      <c r="O214" s="76" t="s">
        <v>2577</v>
      </c>
      <c r="P214" s="75" t="s">
        <v>2852</v>
      </c>
      <c r="Q214" s="76" t="s">
        <v>2675</v>
      </c>
      <c r="R214" s="75" t="s">
        <v>2889</v>
      </c>
      <c r="S214" s="76" t="s">
        <v>2636</v>
      </c>
      <c r="T214" s="2"/>
      <c r="U214" s="2"/>
      <c r="V214" s="2"/>
    </row>
    <row r="215" spans="1:22" ht="13">
      <c r="A215" s="36" t="s">
        <v>801</v>
      </c>
      <c r="B215" s="4" t="s">
        <v>802</v>
      </c>
      <c r="C215" s="4">
        <v>2018</v>
      </c>
      <c r="D215" s="4" t="s">
        <v>1494</v>
      </c>
      <c r="E215" s="4" t="s">
        <v>803</v>
      </c>
      <c r="F215" s="5" t="s">
        <v>1773</v>
      </c>
      <c r="G215" s="73"/>
      <c r="H215" s="4" t="s">
        <v>7</v>
      </c>
      <c r="I215" s="4"/>
      <c r="J215" s="4" t="s">
        <v>16</v>
      </c>
      <c r="K215" s="106"/>
      <c r="L215" s="75"/>
      <c r="M215" s="76"/>
      <c r="N215" s="75"/>
      <c r="O215" s="76"/>
      <c r="P215" s="75"/>
      <c r="Q215" s="76"/>
      <c r="R215" s="75"/>
      <c r="S215" s="76"/>
      <c r="T215" s="2"/>
      <c r="U215" s="2"/>
      <c r="V215" s="2"/>
    </row>
    <row r="216" spans="1:22" ht="13">
      <c r="A216" s="36" t="s">
        <v>805</v>
      </c>
      <c r="B216" s="4" t="s">
        <v>806</v>
      </c>
      <c r="C216" s="4">
        <v>2018</v>
      </c>
      <c r="D216" s="4" t="s">
        <v>1774</v>
      </c>
      <c r="E216" s="4" t="s">
        <v>807</v>
      </c>
      <c r="F216" s="5" t="s">
        <v>1775</v>
      </c>
      <c r="G216" s="73"/>
      <c r="H216" s="4" t="s">
        <v>16</v>
      </c>
      <c r="I216" s="4"/>
      <c r="J216" s="4" t="s">
        <v>16</v>
      </c>
      <c r="K216" s="106"/>
      <c r="L216" s="75"/>
      <c r="M216" s="76"/>
      <c r="N216" s="75"/>
      <c r="O216" s="76"/>
      <c r="P216" s="75"/>
      <c r="Q216" s="76"/>
      <c r="R216" s="75"/>
      <c r="S216" s="76"/>
      <c r="T216" s="2"/>
      <c r="U216" s="2"/>
      <c r="V216" s="2"/>
    </row>
    <row r="217" spans="1:22" ht="13">
      <c r="A217" s="36" t="s">
        <v>809</v>
      </c>
      <c r="B217" s="4" t="s">
        <v>810</v>
      </c>
      <c r="C217" s="4">
        <v>2018</v>
      </c>
      <c r="D217" s="4" t="s">
        <v>1460</v>
      </c>
      <c r="E217" s="4" t="s">
        <v>811</v>
      </c>
      <c r="F217" s="5" t="s">
        <v>1776</v>
      </c>
      <c r="G217" s="73"/>
      <c r="H217" s="4" t="s">
        <v>7</v>
      </c>
      <c r="I217" s="4"/>
      <c r="J217" s="4" t="s">
        <v>7</v>
      </c>
      <c r="K217" s="106"/>
      <c r="L217" s="75" t="s">
        <v>2625</v>
      </c>
      <c r="M217" s="76"/>
      <c r="N217" s="75" t="s">
        <v>2521</v>
      </c>
      <c r="O217" s="76" t="s">
        <v>2569</v>
      </c>
      <c r="P217" s="75" t="s">
        <v>2854</v>
      </c>
      <c r="Q217" s="76" t="s">
        <v>2653</v>
      </c>
      <c r="R217" s="75" t="s">
        <v>2855</v>
      </c>
      <c r="S217" s="76" t="s">
        <v>2641</v>
      </c>
      <c r="T217" s="2"/>
      <c r="U217" s="2"/>
      <c r="V217" s="2"/>
    </row>
    <row r="218" spans="1:22" ht="13">
      <c r="A218" s="36" t="s">
        <v>813</v>
      </c>
      <c r="B218" s="4" t="s">
        <v>814</v>
      </c>
      <c r="C218" s="4">
        <v>2018</v>
      </c>
      <c r="D218" s="4" t="s">
        <v>1460</v>
      </c>
      <c r="E218" s="4" t="s">
        <v>815</v>
      </c>
      <c r="F218" s="116" t="s">
        <v>1777</v>
      </c>
      <c r="G218" s="115"/>
      <c r="H218" s="4" t="s">
        <v>7</v>
      </c>
      <c r="I218" s="4"/>
      <c r="J218" s="4" t="s">
        <v>7</v>
      </c>
      <c r="K218" s="106" t="s">
        <v>16</v>
      </c>
      <c r="L218" s="75"/>
      <c r="M218" s="76"/>
      <c r="N218" s="75"/>
      <c r="O218" s="76"/>
      <c r="P218" s="75"/>
      <c r="Q218" s="76"/>
      <c r="R218" s="75"/>
      <c r="S218" s="76"/>
      <c r="T218" s="2"/>
      <c r="U218" s="2"/>
      <c r="V218" s="2"/>
    </row>
    <row r="219" spans="1:22" ht="13">
      <c r="A219" s="36" t="s">
        <v>817</v>
      </c>
      <c r="B219" s="4" t="s">
        <v>818</v>
      </c>
      <c r="C219" s="4">
        <v>2018</v>
      </c>
      <c r="D219" s="4" t="s">
        <v>1778</v>
      </c>
      <c r="E219" s="4" t="s">
        <v>819</v>
      </c>
      <c r="F219" s="112" t="s">
        <v>1779</v>
      </c>
      <c r="G219" s="113"/>
      <c r="H219" s="4" t="s">
        <v>7</v>
      </c>
      <c r="I219" s="4"/>
      <c r="J219" s="4" t="s">
        <v>7</v>
      </c>
      <c r="K219" s="106"/>
      <c r="L219" s="75" t="s">
        <v>2626</v>
      </c>
      <c r="M219" s="76" t="s">
        <v>2617</v>
      </c>
      <c r="N219" s="75" t="s">
        <v>2533</v>
      </c>
      <c r="O219" s="76" t="s">
        <v>2585</v>
      </c>
      <c r="P219" s="75" t="s">
        <v>2858</v>
      </c>
      <c r="Q219" s="76" t="s">
        <v>2653</v>
      </c>
      <c r="R219" s="75" t="s">
        <v>2859</v>
      </c>
      <c r="S219" s="76" t="s">
        <v>2636</v>
      </c>
      <c r="T219" s="2"/>
      <c r="U219" s="2"/>
      <c r="V219" s="2"/>
    </row>
    <row r="220" spans="1:22" ht="13">
      <c r="A220" s="36" t="s">
        <v>821</v>
      </c>
      <c r="B220" s="4" t="s">
        <v>822</v>
      </c>
      <c r="C220" s="4">
        <v>2018</v>
      </c>
      <c r="D220" s="4" t="s">
        <v>1712</v>
      </c>
      <c r="E220" s="4" t="s">
        <v>823</v>
      </c>
      <c r="F220" s="5" t="s">
        <v>1780</v>
      </c>
      <c r="G220" s="73"/>
      <c r="H220" s="4" t="s">
        <v>7</v>
      </c>
      <c r="I220" s="4"/>
      <c r="J220" s="4" t="s">
        <v>16</v>
      </c>
      <c r="K220" s="106"/>
      <c r="L220" s="75"/>
      <c r="M220" s="76"/>
      <c r="N220" s="75"/>
      <c r="O220" s="76"/>
      <c r="P220" s="75"/>
      <c r="Q220" s="76"/>
      <c r="R220" s="75"/>
      <c r="S220" s="76"/>
      <c r="T220" s="2"/>
      <c r="U220" s="2"/>
      <c r="V220" s="2"/>
    </row>
    <row r="221" spans="1:22" ht="13">
      <c r="A221" s="36" t="s">
        <v>825</v>
      </c>
      <c r="B221" s="4" t="s">
        <v>826</v>
      </c>
      <c r="C221" s="4">
        <v>2018</v>
      </c>
      <c r="D221" s="4" t="s">
        <v>1539</v>
      </c>
      <c r="E221" s="4" t="s">
        <v>827</v>
      </c>
      <c r="F221" s="5" t="s">
        <v>1781</v>
      </c>
      <c r="G221" s="73"/>
      <c r="H221" s="4" t="s">
        <v>16</v>
      </c>
      <c r="I221" s="4"/>
      <c r="J221" s="4" t="s">
        <v>16</v>
      </c>
      <c r="K221" s="106"/>
      <c r="L221" s="75"/>
      <c r="M221" s="76"/>
      <c r="N221" s="75"/>
      <c r="O221" s="76"/>
      <c r="P221" s="75"/>
      <c r="Q221" s="76"/>
      <c r="R221" s="75"/>
      <c r="S221" s="76"/>
      <c r="T221" s="2"/>
      <c r="U221" s="2"/>
      <c r="V221" s="2"/>
    </row>
    <row r="222" spans="1:22" ht="13">
      <c r="A222" s="36" t="s">
        <v>597</v>
      </c>
      <c r="B222" s="4" t="s">
        <v>829</v>
      </c>
      <c r="C222" s="4">
        <v>2018</v>
      </c>
      <c r="D222" s="4" t="s">
        <v>1782</v>
      </c>
      <c r="E222" s="6"/>
      <c r="F222" s="5" t="s">
        <v>1783</v>
      </c>
      <c r="G222" s="73"/>
      <c r="H222" s="4" t="s">
        <v>16</v>
      </c>
      <c r="I222" s="4"/>
      <c r="J222" s="4" t="s">
        <v>16</v>
      </c>
      <c r="K222" s="106"/>
      <c r="L222" s="75"/>
      <c r="M222" s="76"/>
      <c r="N222" s="75"/>
      <c r="O222" s="76"/>
      <c r="P222" s="75"/>
      <c r="Q222" s="76"/>
      <c r="R222" s="75"/>
      <c r="S222" s="76"/>
      <c r="T222" s="2"/>
      <c r="U222" s="2"/>
      <c r="V222" s="2"/>
    </row>
    <row r="223" spans="1:22" ht="13">
      <c r="A223" s="36" t="s">
        <v>831</v>
      </c>
      <c r="B223" s="4" t="s">
        <v>832</v>
      </c>
      <c r="C223" s="4">
        <v>2018</v>
      </c>
      <c r="D223" s="4" t="s">
        <v>1784</v>
      </c>
      <c r="E223" s="6"/>
      <c r="F223" s="5" t="s">
        <v>1785</v>
      </c>
      <c r="G223" s="73"/>
      <c r="H223" s="4" t="s">
        <v>16</v>
      </c>
      <c r="I223" s="4"/>
      <c r="J223" s="4" t="s">
        <v>16</v>
      </c>
      <c r="K223" s="106"/>
      <c r="L223" s="75"/>
      <c r="M223" s="76"/>
      <c r="N223" s="75"/>
      <c r="O223" s="76"/>
      <c r="P223" s="75"/>
      <c r="Q223" s="76"/>
      <c r="R223" s="75"/>
      <c r="S223" s="76"/>
      <c r="T223" s="2"/>
      <c r="U223" s="2"/>
      <c r="V223" s="2"/>
    </row>
    <row r="224" spans="1:22" ht="13">
      <c r="A224" s="36" t="s">
        <v>407</v>
      </c>
      <c r="B224" s="4" t="s">
        <v>834</v>
      </c>
      <c r="C224" s="4">
        <v>2018</v>
      </c>
      <c r="D224" s="4" t="s">
        <v>1786</v>
      </c>
      <c r="E224" s="4" t="s">
        <v>835</v>
      </c>
      <c r="F224" s="5" t="s">
        <v>1787</v>
      </c>
      <c r="G224" s="73"/>
      <c r="H224" s="4" t="s">
        <v>16</v>
      </c>
      <c r="I224" s="4"/>
      <c r="J224" s="4" t="s">
        <v>16</v>
      </c>
      <c r="K224" s="106"/>
      <c r="L224" s="75"/>
      <c r="M224" s="76"/>
      <c r="N224" s="75"/>
      <c r="O224" s="76"/>
      <c r="P224" s="75"/>
      <c r="Q224" s="76"/>
      <c r="R224" s="75"/>
      <c r="S224" s="76"/>
      <c r="T224" s="2"/>
      <c r="U224" s="2"/>
      <c r="V224" s="2"/>
    </row>
    <row r="225" spans="1:22" ht="13">
      <c r="A225" s="36" t="s">
        <v>837</v>
      </c>
      <c r="B225" s="4" t="s">
        <v>838</v>
      </c>
      <c r="C225" s="4">
        <v>2018</v>
      </c>
      <c r="D225" s="4" t="s">
        <v>1535</v>
      </c>
      <c r="E225" s="4" t="s">
        <v>839</v>
      </c>
      <c r="F225" s="5" t="s">
        <v>1788</v>
      </c>
      <c r="G225" s="73"/>
      <c r="H225" s="4" t="s">
        <v>16</v>
      </c>
      <c r="I225" s="4"/>
      <c r="J225" s="4" t="s">
        <v>16</v>
      </c>
      <c r="K225" s="106"/>
      <c r="L225" s="75"/>
      <c r="M225" s="76"/>
      <c r="N225" s="75"/>
      <c r="O225" s="76"/>
      <c r="P225" s="75"/>
      <c r="Q225" s="76"/>
      <c r="R225" s="75"/>
      <c r="S225" s="76"/>
      <c r="T225" s="2"/>
      <c r="U225" s="2"/>
      <c r="V225" s="2"/>
    </row>
    <row r="226" spans="1:22" ht="13">
      <c r="A226" s="36" t="s">
        <v>841</v>
      </c>
      <c r="B226" s="4" t="s">
        <v>842</v>
      </c>
      <c r="C226" s="4">
        <v>2018</v>
      </c>
      <c r="D226" s="4" t="s">
        <v>1789</v>
      </c>
      <c r="E226" s="6"/>
      <c r="F226" s="126" t="s">
        <v>1790</v>
      </c>
      <c r="G226" s="129"/>
      <c r="H226" s="4" t="s">
        <v>7</v>
      </c>
      <c r="I226" s="4"/>
      <c r="J226" s="4" t="s">
        <v>7</v>
      </c>
      <c r="K226" s="106"/>
      <c r="L226" s="75" t="s">
        <v>2098</v>
      </c>
      <c r="M226" s="76"/>
      <c r="N226" s="75" t="s">
        <v>2541</v>
      </c>
      <c r="O226" s="76" t="s">
        <v>2569</v>
      </c>
      <c r="P226" s="75" t="s">
        <v>2860</v>
      </c>
      <c r="Q226" s="76" t="s">
        <v>2653</v>
      </c>
      <c r="R226" s="75" t="s">
        <v>2861</v>
      </c>
      <c r="S226" s="76" t="s">
        <v>2636</v>
      </c>
      <c r="T226" s="2"/>
      <c r="U226" s="2"/>
      <c r="V226" s="2"/>
    </row>
    <row r="227" spans="1:22" ht="13">
      <c r="A227" s="36" t="s">
        <v>844</v>
      </c>
      <c r="B227" s="4" t="s">
        <v>845</v>
      </c>
      <c r="C227" s="4">
        <v>2018</v>
      </c>
      <c r="D227" s="4" t="s">
        <v>1791</v>
      </c>
      <c r="E227" s="4" t="s">
        <v>846</v>
      </c>
      <c r="F227" s="5" t="s">
        <v>1792</v>
      </c>
      <c r="G227" s="73"/>
      <c r="H227" s="4" t="s">
        <v>16</v>
      </c>
      <c r="I227" s="4"/>
      <c r="J227" s="4" t="s">
        <v>16</v>
      </c>
      <c r="K227" s="106"/>
      <c r="L227" s="75"/>
      <c r="M227" s="76"/>
      <c r="N227" s="75"/>
      <c r="O227" s="76"/>
      <c r="P227" s="75"/>
      <c r="Q227" s="76"/>
      <c r="R227" s="75"/>
      <c r="S227" s="76"/>
      <c r="T227" s="2"/>
      <c r="U227" s="2"/>
      <c r="V227" s="2"/>
    </row>
    <row r="228" spans="1:22" ht="13">
      <c r="A228" s="36" t="s">
        <v>848</v>
      </c>
      <c r="B228" s="4" t="s">
        <v>849</v>
      </c>
      <c r="C228" s="4">
        <v>2018</v>
      </c>
      <c r="D228" s="4" t="s">
        <v>1537</v>
      </c>
      <c r="E228" s="4" t="s">
        <v>850</v>
      </c>
      <c r="F228" s="5" t="s">
        <v>1793</v>
      </c>
      <c r="G228" s="73"/>
      <c r="H228" s="4" t="s">
        <v>7</v>
      </c>
      <c r="I228" s="4"/>
      <c r="J228" s="4" t="s">
        <v>7</v>
      </c>
      <c r="K228" s="106"/>
      <c r="L228" s="75" t="s">
        <v>2098</v>
      </c>
      <c r="M228" s="76"/>
      <c r="N228" s="75" t="s">
        <v>2546</v>
      </c>
      <c r="O228" s="76" t="s">
        <v>2569</v>
      </c>
      <c r="P228" s="75" t="s">
        <v>2862</v>
      </c>
      <c r="Q228" s="76" t="s">
        <v>2653</v>
      </c>
      <c r="R228" s="75" t="s">
        <v>2863</v>
      </c>
      <c r="S228" s="76" t="s">
        <v>2636</v>
      </c>
      <c r="T228" s="2"/>
      <c r="U228" s="2"/>
      <c r="V228" s="2"/>
    </row>
    <row r="229" spans="1:22" ht="13">
      <c r="A229" s="36" t="s">
        <v>852</v>
      </c>
      <c r="B229" s="4" t="s">
        <v>853</v>
      </c>
      <c r="C229" s="4">
        <v>2018</v>
      </c>
      <c r="D229" s="4" t="s">
        <v>1537</v>
      </c>
      <c r="E229" s="4" t="s">
        <v>854</v>
      </c>
      <c r="F229" s="5" t="s">
        <v>1794</v>
      </c>
      <c r="G229" s="73"/>
      <c r="H229" s="4" t="s">
        <v>7</v>
      </c>
      <c r="I229" s="4"/>
      <c r="J229" s="4" t="s">
        <v>16</v>
      </c>
      <c r="K229" s="106"/>
      <c r="L229" s="75"/>
      <c r="M229" s="76"/>
      <c r="N229" s="75"/>
      <c r="O229" s="76"/>
      <c r="P229" s="75"/>
      <c r="Q229" s="76"/>
      <c r="R229" s="75"/>
      <c r="S229" s="76"/>
      <c r="T229" s="2"/>
      <c r="U229" s="2"/>
      <c r="V229" s="2"/>
    </row>
    <row r="230" spans="1:22" ht="13">
      <c r="A230" s="36" t="s">
        <v>856</v>
      </c>
      <c r="B230" s="4" t="s">
        <v>857</v>
      </c>
      <c r="C230" s="4">
        <v>2018</v>
      </c>
      <c r="D230" s="4" t="s">
        <v>1795</v>
      </c>
      <c r="E230" s="4" t="s">
        <v>858</v>
      </c>
      <c r="F230" s="5" t="s">
        <v>1796</v>
      </c>
      <c r="G230" s="73"/>
      <c r="H230" s="4" t="s">
        <v>7</v>
      </c>
      <c r="I230" s="4"/>
      <c r="J230" s="4" t="s">
        <v>16</v>
      </c>
      <c r="K230" s="106"/>
      <c r="L230" s="75"/>
      <c r="M230" s="76"/>
      <c r="N230" s="75"/>
      <c r="O230" s="76"/>
      <c r="P230" s="75"/>
      <c r="Q230" s="76"/>
      <c r="R230" s="75"/>
      <c r="S230" s="76"/>
      <c r="T230" s="2"/>
      <c r="U230" s="2"/>
      <c r="V230" s="2"/>
    </row>
    <row r="231" spans="1:22" ht="13">
      <c r="A231" s="36" t="s">
        <v>860</v>
      </c>
      <c r="B231" s="4" t="s">
        <v>861</v>
      </c>
      <c r="C231" s="4">
        <v>2018</v>
      </c>
      <c r="D231" s="4" t="s">
        <v>1539</v>
      </c>
      <c r="E231" s="4" t="s">
        <v>862</v>
      </c>
      <c r="F231" s="5" t="s">
        <v>1797</v>
      </c>
      <c r="G231" s="73"/>
      <c r="H231" s="4" t="s">
        <v>16</v>
      </c>
      <c r="I231" s="4"/>
      <c r="J231" s="4" t="s">
        <v>16</v>
      </c>
      <c r="K231" s="106"/>
      <c r="L231" s="75"/>
      <c r="M231" s="76"/>
      <c r="N231" s="75"/>
      <c r="O231" s="76"/>
      <c r="P231" s="75"/>
      <c r="Q231" s="76"/>
      <c r="R231" s="75"/>
      <c r="S231" s="76"/>
      <c r="T231" s="2"/>
      <c r="U231" s="2"/>
      <c r="V231" s="2"/>
    </row>
    <row r="232" spans="1:22" ht="13">
      <c r="A232" s="36" t="s">
        <v>863</v>
      </c>
      <c r="B232" s="4" t="s">
        <v>864</v>
      </c>
      <c r="C232" s="4">
        <v>2018</v>
      </c>
      <c r="D232" s="4" t="s">
        <v>1798</v>
      </c>
      <c r="E232" s="4" t="s">
        <v>865</v>
      </c>
      <c r="F232" s="5" t="s">
        <v>1799</v>
      </c>
      <c r="G232" s="73"/>
      <c r="H232" s="4" t="s">
        <v>16</v>
      </c>
      <c r="I232" s="4"/>
      <c r="J232" s="4" t="s">
        <v>16</v>
      </c>
      <c r="K232" s="106"/>
      <c r="L232" s="75"/>
      <c r="M232" s="76"/>
      <c r="N232" s="75"/>
      <c r="O232" s="76"/>
      <c r="P232" s="75"/>
      <c r="Q232" s="76"/>
      <c r="R232" s="75"/>
      <c r="S232" s="76"/>
      <c r="T232" s="2"/>
      <c r="U232" s="2"/>
      <c r="V232" s="2"/>
    </row>
    <row r="233" spans="1:22" ht="13">
      <c r="A233" s="36" t="s">
        <v>403</v>
      </c>
      <c r="B233" s="4" t="s">
        <v>867</v>
      </c>
      <c r="C233" s="4">
        <v>2018</v>
      </c>
      <c r="D233" s="4" t="s">
        <v>1539</v>
      </c>
      <c r="E233" s="4" t="s">
        <v>868</v>
      </c>
      <c r="F233" s="5" t="s">
        <v>1801</v>
      </c>
      <c r="G233" s="73"/>
      <c r="H233" s="4" t="s">
        <v>7</v>
      </c>
      <c r="I233" s="4"/>
      <c r="J233" s="4" t="s">
        <v>16</v>
      </c>
      <c r="K233" s="106"/>
      <c r="L233" s="75"/>
      <c r="M233" s="76"/>
      <c r="N233" s="75"/>
      <c r="O233" s="76"/>
      <c r="P233" s="75"/>
      <c r="Q233" s="76"/>
      <c r="R233" s="75"/>
      <c r="S233" s="76"/>
      <c r="T233" s="2"/>
      <c r="U233" s="2"/>
      <c r="V233" s="2"/>
    </row>
    <row r="234" spans="1:22" ht="13">
      <c r="A234" s="36" t="s">
        <v>870</v>
      </c>
      <c r="B234" s="4" t="s">
        <v>871</v>
      </c>
      <c r="C234" s="4">
        <v>2018</v>
      </c>
      <c r="D234" s="4" t="s">
        <v>1539</v>
      </c>
      <c r="E234" s="4" t="s">
        <v>872</v>
      </c>
      <c r="F234" s="5" t="s">
        <v>1802</v>
      </c>
      <c r="G234" s="73"/>
      <c r="H234" s="4" t="s">
        <v>16</v>
      </c>
      <c r="I234" s="4"/>
      <c r="J234" s="4" t="s">
        <v>16</v>
      </c>
      <c r="K234" s="106"/>
      <c r="L234" s="75"/>
      <c r="M234" s="76"/>
      <c r="N234" s="75"/>
      <c r="O234" s="76"/>
      <c r="P234" s="75"/>
      <c r="Q234" s="76"/>
      <c r="R234" s="75"/>
      <c r="S234" s="76"/>
      <c r="T234" s="2"/>
      <c r="U234" s="2"/>
      <c r="V234" s="2"/>
    </row>
    <row r="235" spans="1:22" ht="13">
      <c r="A235" s="36" t="s">
        <v>874</v>
      </c>
      <c r="B235" s="4" t="s">
        <v>875</v>
      </c>
      <c r="C235" s="4">
        <v>2018</v>
      </c>
      <c r="D235" s="4" t="s">
        <v>1539</v>
      </c>
      <c r="E235" s="4" t="s">
        <v>876</v>
      </c>
      <c r="F235" s="5" t="s">
        <v>1803</v>
      </c>
      <c r="G235" s="73"/>
      <c r="H235" s="4" t="s">
        <v>16</v>
      </c>
      <c r="I235" s="4"/>
      <c r="J235" s="4" t="s">
        <v>16</v>
      </c>
      <c r="K235" s="106"/>
      <c r="L235" s="75"/>
      <c r="M235" s="76"/>
      <c r="N235" s="75"/>
      <c r="O235" s="76"/>
      <c r="P235" s="75"/>
      <c r="Q235" s="76"/>
      <c r="R235" s="75"/>
      <c r="S235" s="76"/>
      <c r="T235" s="2"/>
      <c r="U235" s="2"/>
      <c r="V235" s="2"/>
    </row>
    <row r="236" spans="1:22" ht="13">
      <c r="A236" s="36" t="s">
        <v>878</v>
      </c>
      <c r="B236" s="4" t="s">
        <v>879</v>
      </c>
      <c r="C236" s="4">
        <v>2018</v>
      </c>
      <c r="D236" s="4" t="s">
        <v>1539</v>
      </c>
      <c r="E236" s="4" t="s">
        <v>880</v>
      </c>
      <c r="F236" s="5" t="s">
        <v>1804</v>
      </c>
      <c r="G236" s="73"/>
      <c r="H236" s="4" t="s">
        <v>16</v>
      </c>
      <c r="I236" s="4"/>
      <c r="J236" s="4" t="s">
        <v>16</v>
      </c>
      <c r="K236" s="106"/>
      <c r="L236" s="75"/>
      <c r="M236" s="76"/>
      <c r="N236" s="75"/>
      <c r="O236" s="76"/>
      <c r="P236" s="75"/>
      <c r="Q236" s="76"/>
      <c r="R236" s="75"/>
      <c r="S236" s="76"/>
      <c r="T236" s="2"/>
      <c r="U236" s="2"/>
      <c r="V236" s="2"/>
    </row>
    <row r="237" spans="1:22" ht="13">
      <c r="A237" s="36" t="s">
        <v>882</v>
      </c>
      <c r="B237" s="4" t="s">
        <v>883</v>
      </c>
      <c r="C237" s="4">
        <v>2018</v>
      </c>
      <c r="D237" s="4" t="s">
        <v>1539</v>
      </c>
      <c r="E237" s="4" t="s">
        <v>884</v>
      </c>
      <c r="F237" s="5" t="s">
        <v>1805</v>
      </c>
      <c r="G237" s="73"/>
      <c r="H237" s="4" t="s">
        <v>16</v>
      </c>
      <c r="I237" s="4"/>
      <c r="J237" s="4" t="s">
        <v>16</v>
      </c>
      <c r="K237" s="106"/>
      <c r="L237" s="75"/>
      <c r="M237" s="76"/>
      <c r="N237" s="75"/>
      <c r="O237" s="76"/>
      <c r="P237" s="75"/>
      <c r="Q237" s="76"/>
      <c r="R237" s="75"/>
      <c r="S237" s="76"/>
      <c r="T237" s="2"/>
      <c r="U237" s="2"/>
      <c r="V237" s="2"/>
    </row>
    <row r="238" spans="1:22" ht="13">
      <c r="A238" s="36"/>
      <c r="B238" s="4"/>
      <c r="C238" s="4"/>
      <c r="D238" s="4"/>
      <c r="E238" s="4"/>
      <c r="F238" s="73"/>
      <c r="G238" s="73"/>
      <c r="H238" s="4"/>
      <c r="I238" s="4"/>
      <c r="J238" s="4"/>
      <c r="K238" s="106"/>
      <c r="L238" s="75"/>
      <c r="M238" s="76"/>
      <c r="N238" s="75"/>
      <c r="O238" s="76"/>
      <c r="P238" s="75"/>
      <c r="Q238" s="76"/>
      <c r="R238" s="75"/>
      <c r="S238" s="76"/>
      <c r="T238" s="2"/>
      <c r="U238" s="2"/>
      <c r="V238" s="2"/>
    </row>
    <row r="239" spans="1:22" ht="13">
      <c r="A239" s="36"/>
      <c r="B239" s="4"/>
      <c r="C239" s="4"/>
      <c r="D239" s="4"/>
      <c r="E239" s="4"/>
      <c r="F239" s="73"/>
      <c r="G239" s="73"/>
      <c r="H239" s="4">
        <f>COUNTIF(H2:H237, "Y")</f>
        <v>136</v>
      </c>
      <c r="I239" s="4"/>
      <c r="J239" s="4">
        <f>COUNTIF(J2:J237, "Y")</f>
        <v>86</v>
      </c>
      <c r="K239" s="4">
        <f>COUNTIF(K2:K237, "N")</f>
        <v>15</v>
      </c>
      <c r="L239" s="85">
        <f>COUNTIF(L2:L237,"Mixed*") + COUNTIF(L2:L237, "Quantitative")</f>
        <v>71</v>
      </c>
      <c r="M239" s="85">
        <f>COUNTA(M2:M237)</f>
        <v>12</v>
      </c>
      <c r="N239" s="75"/>
      <c r="O239" s="85">
        <f>COUNTA(O2:O237) - COUNTIF(O2:O237, "Note*")</f>
        <v>71</v>
      </c>
      <c r="P239" s="75"/>
      <c r="Q239" s="85">
        <f>COUNTA(Q2:Q237) - COUNTIF(Q2:Q237, "Note*")</f>
        <v>71</v>
      </c>
      <c r="R239" s="75"/>
      <c r="S239" s="85">
        <f>COUNTA(S2:S237) - COUNTIF(S2:S237, "Note*")</f>
        <v>71</v>
      </c>
      <c r="T239" s="2"/>
      <c r="U239" s="2"/>
      <c r="V239" s="2"/>
    </row>
    <row r="240" spans="1:22" ht="14" thickBot="1">
      <c r="A240" s="99"/>
      <c r="B240" s="99"/>
      <c r="C240" s="99"/>
      <c r="D240" s="99"/>
      <c r="E240" s="99"/>
      <c r="F240" s="102"/>
      <c r="G240" s="102"/>
      <c r="H240" s="99"/>
      <c r="I240" s="99"/>
      <c r="J240" s="99"/>
      <c r="K240" s="107"/>
      <c r="L240" s="75"/>
      <c r="M240" s="76"/>
      <c r="N240" s="75"/>
      <c r="O240" s="76"/>
      <c r="P240" s="75"/>
      <c r="Q240" s="76"/>
      <c r="R240" s="75"/>
      <c r="S240" s="76"/>
      <c r="T240" s="2"/>
      <c r="U240" s="2"/>
      <c r="V240" s="2"/>
    </row>
    <row r="241" spans="1:22" s="94" customFormat="1" ht="13">
      <c r="A241" s="98" t="s">
        <v>886</v>
      </c>
      <c r="B241" s="100" t="s">
        <v>887</v>
      </c>
      <c r="C241" s="100">
        <v>2017</v>
      </c>
      <c r="D241" s="100"/>
      <c r="E241" s="100"/>
      <c r="F241" s="101" t="s">
        <v>1806</v>
      </c>
      <c r="G241" s="101"/>
      <c r="H241" s="100" t="s">
        <v>16</v>
      </c>
      <c r="I241" s="39"/>
      <c r="J241"/>
      <c r="K241" s="108"/>
      <c r="L241" s="96"/>
      <c r="M241" s="95"/>
      <c r="N241" s="96"/>
      <c r="O241" s="95"/>
      <c r="P241" s="96"/>
      <c r="Q241" s="95"/>
      <c r="R241" s="96"/>
      <c r="S241" s="95"/>
      <c r="T241" s="97"/>
      <c r="U241" s="97"/>
      <c r="V241" s="97"/>
    </row>
    <row r="242" spans="1:22" ht="13">
      <c r="A242" s="3" t="s">
        <v>888</v>
      </c>
      <c r="B242" s="4" t="s">
        <v>889</v>
      </c>
      <c r="C242" s="4">
        <v>2017</v>
      </c>
      <c r="D242" s="4"/>
      <c r="E242" s="4"/>
      <c r="F242" s="73" t="s">
        <v>1807</v>
      </c>
      <c r="G242" s="73"/>
      <c r="H242" s="4" t="s">
        <v>16</v>
      </c>
      <c r="I242" s="39"/>
      <c r="K242" s="107"/>
      <c r="L242" s="75"/>
      <c r="M242" s="76"/>
      <c r="N242" s="75"/>
      <c r="O242" s="76"/>
      <c r="P242" s="75"/>
      <c r="Q242" s="76"/>
      <c r="R242" s="75"/>
      <c r="S242" s="76"/>
      <c r="T242" s="2"/>
      <c r="U242" s="2"/>
      <c r="V242" s="2"/>
    </row>
    <row r="243" spans="1:22" ht="13">
      <c r="A243" s="3" t="s">
        <v>890</v>
      </c>
      <c r="B243" s="4" t="s">
        <v>891</v>
      </c>
      <c r="C243" s="4">
        <v>2017</v>
      </c>
      <c r="D243" s="4"/>
      <c r="E243" s="4"/>
      <c r="F243" s="73" t="s">
        <v>1808</v>
      </c>
      <c r="G243" s="73"/>
      <c r="H243" s="4" t="s">
        <v>16</v>
      </c>
      <c r="I243" s="39"/>
      <c r="K243" s="107"/>
      <c r="L243" s="75"/>
      <c r="M243" s="76"/>
      <c r="N243" s="75"/>
      <c r="O243" s="76"/>
      <c r="P243" s="75"/>
      <c r="Q243" s="76"/>
      <c r="R243" s="75"/>
      <c r="S243" s="76"/>
      <c r="T243" s="2"/>
      <c r="U243" s="2"/>
      <c r="V243" s="2"/>
    </row>
    <row r="244" spans="1:22" ht="13">
      <c r="A244" s="3" t="s">
        <v>892</v>
      </c>
      <c r="B244" s="4" t="s">
        <v>893</v>
      </c>
      <c r="C244" s="4">
        <v>2017</v>
      </c>
      <c r="D244" s="4"/>
      <c r="E244" s="4"/>
      <c r="F244" s="73" t="s">
        <v>1809</v>
      </c>
      <c r="G244" s="73"/>
      <c r="H244" s="4" t="s">
        <v>16</v>
      </c>
      <c r="I244" s="39"/>
      <c r="K244" s="107"/>
      <c r="L244" s="75"/>
      <c r="M244" s="76"/>
      <c r="N244" s="75"/>
      <c r="O244" s="76"/>
      <c r="P244" s="75"/>
      <c r="Q244" s="76"/>
      <c r="R244" s="75"/>
      <c r="S244" s="76"/>
      <c r="T244" s="2"/>
      <c r="U244" s="2"/>
      <c r="V244" s="2"/>
    </row>
    <row r="245" spans="1:22" ht="13">
      <c r="A245" s="3" t="s">
        <v>894</v>
      </c>
      <c r="B245" s="4" t="s">
        <v>895</v>
      </c>
      <c r="C245" s="4">
        <v>2017</v>
      </c>
      <c r="D245" s="4"/>
      <c r="E245" s="4"/>
      <c r="F245" s="73" t="s">
        <v>1810</v>
      </c>
      <c r="G245" s="73"/>
      <c r="H245" s="4" t="s">
        <v>16</v>
      </c>
      <c r="I245" s="39"/>
      <c r="K245" s="107"/>
      <c r="L245" s="75"/>
      <c r="M245" s="76"/>
      <c r="N245" s="75"/>
      <c r="O245" s="76"/>
      <c r="P245" s="75"/>
      <c r="Q245" s="76"/>
      <c r="R245" s="75"/>
      <c r="S245" s="76"/>
      <c r="T245" s="2"/>
      <c r="U245" s="2"/>
      <c r="V245" s="2"/>
    </row>
    <row r="246" spans="1:22" ht="13">
      <c r="A246" s="3" t="s">
        <v>896</v>
      </c>
      <c r="B246" s="4" t="s">
        <v>897</v>
      </c>
      <c r="C246" s="4">
        <v>2017</v>
      </c>
      <c r="D246" s="4"/>
      <c r="E246" s="4"/>
      <c r="F246" s="73" t="s">
        <v>1811</v>
      </c>
      <c r="G246" s="73"/>
      <c r="H246" s="4" t="s">
        <v>7</v>
      </c>
      <c r="I246" s="39"/>
      <c r="K246" s="107"/>
      <c r="L246" s="75"/>
      <c r="M246" s="76"/>
      <c r="N246" s="75"/>
      <c r="O246" s="76"/>
      <c r="P246" s="75"/>
      <c r="Q246" s="76"/>
      <c r="R246" s="75"/>
      <c r="S246" s="76"/>
      <c r="T246" s="2"/>
      <c r="U246" s="2"/>
      <c r="V246" s="2"/>
    </row>
    <row r="247" spans="1:22" ht="13">
      <c r="A247" s="3" t="s">
        <v>898</v>
      </c>
      <c r="B247" s="4" t="s">
        <v>899</v>
      </c>
      <c r="C247" s="4">
        <v>2017</v>
      </c>
      <c r="D247" s="4"/>
      <c r="E247" s="4"/>
      <c r="F247" s="73" t="s">
        <v>1812</v>
      </c>
      <c r="G247" s="73"/>
      <c r="H247" s="4" t="s">
        <v>7</v>
      </c>
      <c r="I247" s="39"/>
      <c r="K247" s="107"/>
      <c r="L247" s="75"/>
      <c r="M247" s="76"/>
      <c r="N247" s="75"/>
      <c r="O247" s="76"/>
      <c r="P247" s="75"/>
      <c r="Q247" s="76"/>
      <c r="R247" s="75"/>
      <c r="S247" s="76"/>
      <c r="T247" s="2"/>
      <c r="U247" s="2"/>
      <c r="V247" s="2"/>
    </row>
    <row r="248" spans="1:22" ht="13">
      <c r="A248" s="3" t="s">
        <v>900</v>
      </c>
      <c r="B248" s="4" t="s">
        <v>901</v>
      </c>
      <c r="C248" s="4">
        <v>2017</v>
      </c>
      <c r="D248" s="4"/>
      <c r="E248" s="4"/>
      <c r="F248" s="73" t="s">
        <v>1813</v>
      </c>
      <c r="G248" s="73"/>
      <c r="H248" s="4" t="s">
        <v>16</v>
      </c>
      <c r="I248" s="39"/>
      <c r="K248" s="107"/>
      <c r="L248" s="75"/>
      <c r="M248" s="76"/>
      <c r="N248" s="75"/>
      <c r="O248" s="76"/>
      <c r="P248" s="75"/>
      <c r="Q248" s="76"/>
      <c r="R248" s="75"/>
      <c r="S248" s="76"/>
      <c r="T248" s="2"/>
      <c r="U248" s="2"/>
      <c r="V248" s="2"/>
    </row>
    <row r="249" spans="1:22" ht="13">
      <c r="A249" s="3" t="s">
        <v>902</v>
      </c>
      <c r="B249" s="4" t="s">
        <v>903</v>
      </c>
      <c r="C249" s="4">
        <v>2017</v>
      </c>
      <c r="D249" s="4"/>
      <c r="E249" s="4"/>
      <c r="F249" s="73" t="s">
        <v>1814</v>
      </c>
      <c r="G249" s="73"/>
      <c r="H249" s="4" t="s">
        <v>16</v>
      </c>
      <c r="I249" s="39"/>
      <c r="K249" s="107"/>
      <c r="L249" s="75"/>
      <c r="M249" s="76"/>
      <c r="N249" s="75"/>
      <c r="O249" s="76"/>
      <c r="P249" s="75"/>
      <c r="Q249" s="76"/>
      <c r="R249" s="75"/>
      <c r="S249" s="76"/>
      <c r="T249" s="2"/>
      <c r="U249" s="2"/>
      <c r="V249" s="2"/>
    </row>
    <row r="250" spans="1:22" ht="13">
      <c r="A250" s="3" t="s">
        <v>904</v>
      </c>
      <c r="B250" s="4" t="s">
        <v>905</v>
      </c>
      <c r="C250" s="4">
        <v>2017</v>
      </c>
      <c r="D250" s="4"/>
      <c r="E250" s="4"/>
      <c r="F250" s="73" t="s">
        <v>1815</v>
      </c>
      <c r="G250" s="73"/>
      <c r="H250" s="4" t="s">
        <v>16</v>
      </c>
      <c r="I250" s="39"/>
      <c r="K250" s="107"/>
      <c r="L250" s="75"/>
      <c r="M250" s="76"/>
      <c r="N250" s="75"/>
      <c r="O250" s="76"/>
      <c r="P250" s="75"/>
      <c r="Q250" s="76"/>
      <c r="R250" s="75"/>
      <c r="S250" s="76"/>
      <c r="T250" s="2"/>
      <c r="U250" s="2"/>
      <c r="V250" s="2"/>
    </row>
    <row r="251" spans="1:22" ht="13">
      <c r="A251" s="3" t="s">
        <v>906</v>
      </c>
      <c r="B251" s="4" t="s">
        <v>907</v>
      </c>
      <c r="C251" s="4">
        <v>2017</v>
      </c>
      <c r="D251" s="4"/>
      <c r="E251" s="4"/>
      <c r="F251" s="73" t="s">
        <v>1816</v>
      </c>
      <c r="G251" s="73"/>
      <c r="H251" s="4" t="s">
        <v>7</v>
      </c>
      <c r="I251" s="39"/>
      <c r="K251" s="107"/>
      <c r="L251" s="75"/>
      <c r="M251" s="76"/>
      <c r="N251" s="75"/>
      <c r="O251" s="76"/>
      <c r="P251" s="75"/>
      <c r="Q251" s="76"/>
      <c r="R251" s="75"/>
      <c r="S251" s="76"/>
      <c r="T251" s="2"/>
      <c r="U251" s="2"/>
      <c r="V251" s="2"/>
    </row>
    <row r="252" spans="1:22" ht="13">
      <c r="A252" s="3" t="s">
        <v>908</v>
      </c>
      <c r="B252" s="4" t="s">
        <v>909</v>
      </c>
      <c r="C252" s="4">
        <v>2017</v>
      </c>
      <c r="D252" s="4"/>
      <c r="E252" s="4"/>
      <c r="F252" s="73" t="s">
        <v>1817</v>
      </c>
      <c r="G252" s="73"/>
      <c r="H252" s="4" t="s">
        <v>16</v>
      </c>
      <c r="I252" s="39"/>
      <c r="K252" s="107"/>
      <c r="L252" s="75"/>
      <c r="M252" s="76"/>
      <c r="N252" s="75"/>
      <c r="O252" s="76"/>
      <c r="P252" s="75"/>
      <c r="Q252" s="76"/>
      <c r="R252" s="75"/>
      <c r="S252" s="76"/>
      <c r="T252" s="2"/>
      <c r="U252" s="2"/>
      <c r="V252" s="2"/>
    </row>
    <row r="253" spans="1:22" ht="13">
      <c r="A253" s="3" t="s">
        <v>910</v>
      </c>
      <c r="B253" s="4" t="s">
        <v>887</v>
      </c>
      <c r="C253" s="4">
        <v>2017</v>
      </c>
      <c r="D253" s="4"/>
      <c r="E253" s="4"/>
      <c r="F253" s="73" t="s">
        <v>1818</v>
      </c>
      <c r="G253" s="73"/>
      <c r="H253" s="4" t="s">
        <v>16</v>
      </c>
      <c r="I253" s="39"/>
      <c r="K253" s="107"/>
      <c r="L253" s="75"/>
      <c r="M253" s="76"/>
      <c r="N253" s="75"/>
      <c r="O253" s="76"/>
      <c r="P253" s="75"/>
      <c r="Q253" s="76"/>
      <c r="R253" s="75"/>
      <c r="S253" s="76"/>
      <c r="T253" s="2"/>
      <c r="U253" s="2"/>
      <c r="V253" s="2"/>
    </row>
    <row r="254" spans="1:22" ht="13">
      <c r="A254" s="3" t="s">
        <v>911</v>
      </c>
      <c r="B254" s="4" t="s">
        <v>912</v>
      </c>
      <c r="C254" s="4">
        <v>2017</v>
      </c>
      <c r="D254" s="4"/>
      <c r="E254" s="4"/>
      <c r="F254" s="73" t="s">
        <v>1819</v>
      </c>
      <c r="G254" s="73"/>
      <c r="H254" s="4" t="s">
        <v>7</v>
      </c>
      <c r="I254" s="39"/>
      <c r="K254" s="107"/>
      <c r="L254" s="75"/>
      <c r="M254" s="76"/>
      <c r="N254" s="75"/>
      <c r="O254" s="76"/>
      <c r="P254" s="75"/>
      <c r="Q254" s="76"/>
      <c r="R254" s="75"/>
      <c r="S254" s="76"/>
      <c r="T254" s="2"/>
      <c r="U254" s="2"/>
      <c r="V254" s="2"/>
    </row>
    <row r="255" spans="1:22" ht="13">
      <c r="A255" s="3" t="s">
        <v>913</v>
      </c>
      <c r="B255" s="4" t="s">
        <v>914</v>
      </c>
      <c r="C255" s="4">
        <v>2017</v>
      </c>
      <c r="D255" s="4"/>
      <c r="E255" s="4"/>
      <c r="F255" s="73" t="s">
        <v>1820</v>
      </c>
      <c r="G255" s="73"/>
      <c r="H255" s="4" t="s">
        <v>16</v>
      </c>
      <c r="I255" s="39"/>
      <c r="K255" s="107"/>
      <c r="L255" s="75"/>
      <c r="M255" s="76"/>
      <c r="N255" s="75"/>
      <c r="O255" s="76"/>
      <c r="P255" s="75"/>
      <c r="Q255" s="76"/>
      <c r="R255" s="75"/>
      <c r="S255" s="76"/>
      <c r="T255" s="2"/>
      <c r="U255" s="2"/>
      <c r="V255" s="2"/>
    </row>
    <row r="256" spans="1:22" ht="13">
      <c r="A256" s="3" t="s">
        <v>915</v>
      </c>
      <c r="B256" s="4" t="s">
        <v>916</v>
      </c>
      <c r="C256" s="4">
        <v>2017</v>
      </c>
      <c r="D256" s="4"/>
      <c r="E256" s="4"/>
      <c r="F256" s="73" t="s">
        <v>1821</v>
      </c>
      <c r="G256" s="73"/>
      <c r="H256" s="4" t="s">
        <v>7</v>
      </c>
      <c r="I256" s="39"/>
      <c r="K256" s="107"/>
      <c r="L256" s="75"/>
      <c r="M256" s="76"/>
      <c r="N256" s="75"/>
      <c r="O256" s="76"/>
      <c r="P256" s="75"/>
      <c r="Q256" s="76"/>
      <c r="R256" s="75"/>
      <c r="S256" s="76"/>
      <c r="T256" s="2"/>
      <c r="U256" s="2"/>
      <c r="V256" s="2"/>
    </row>
    <row r="257" spans="1:22" ht="13">
      <c r="A257" s="3" t="s">
        <v>917</v>
      </c>
      <c r="B257" s="4" t="s">
        <v>918</v>
      </c>
      <c r="C257" s="4">
        <v>2017</v>
      </c>
      <c r="D257" s="4"/>
      <c r="E257" s="4"/>
      <c r="F257" s="73" t="s">
        <v>1822</v>
      </c>
      <c r="G257" s="73"/>
      <c r="H257" s="4" t="s">
        <v>7</v>
      </c>
      <c r="I257" s="39"/>
      <c r="K257" s="107"/>
      <c r="L257" s="75"/>
      <c r="M257" s="76"/>
      <c r="N257" s="75"/>
      <c r="O257" s="76"/>
      <c r="P257" s="75"/>
      <c r="Q257" s="76"/>
      <c r="R257" s="75"/>
      <c r="S257" s="76"/>
      <c r="T257" s="2"/>
      <c r="U257" s="2"/>
      <c r="V257" s="2"/>
    </row>
    <row r="258" spans="1:22" ht="13">
      <c r="A258" s="3" t="s">
        <v>919</v>
      </c>
      <c r="B258" s="4" t="s">
        <v>920</v>
      </c>
      <c r="C258" s="4">
        <v>2017</v>
      </c>
      <c r="D258" s="4"/>
      <c r="E258" s="4"/>
      <c r="F258" s="73" t="s">
        <v>1823</v>
      </c>
      <c r="G258" s="73"/>
      <c r="H258" s="4" t="s">
        <v>7</v>
      </c>
      <c r="I258" s="39"/>
      <c r="K258" s="107"/>
      <c r="L258" s="75"/>
      <c r="M258" s="76"/>
      <c r="N258" s="75"/>
      <c r="O258" s="76"/>
      <c r="P258" s="75"/>
      <c r="Q258" s="76"/>
      <c r="R258" s="75"/>
      <c r="S258" s="76"/>
      <c r="T258" s="2"/>
      <c r="U258" s="2"/>
      <c r="V258" s="2"/>
    </row>
    <row r="259" spans="1:22" ht="13">
      <c r="A259" s="3" t="s">
        <v>921</v>
      </c>
      <c r="B259" s="4" t="s">
        <v>922</v>
      </c>
      <c r="C259" s="4">
        <v>2017</v>
      </c>
      <c r="D259" s="4"/>
      <c r="E259" s="4"/>
      <c r="F259" s="73" t="s">
        <v>1824</v>
      </c>
      <c r="G259" s="73"/>
      <c r="H259" s="4" t="s">
        <v>7</v>
      </c>
      <c r="I259" s="39"/>
      <c r="K259" s="107"/>
      <c r="L259" s="75"/>
      <c r="M259" s="76"/>
      <c r="N259" s="75"/>
      <c r="O259" s="76"/>
      <c r="P259" s="75"/>
      <c r="Q259" s="76"/>
      <c r="R259" s="75"/>
      <c r="S259" s="76"/>
      <c r="T259" s="2"/>
      <c r="U259" s="2"/>
      <c r="V259" s="2"/>
    </row>
    <row r="260" spans="1:22" ht="13">
      <c r="A260" s="3" t="s">
        <v>923</v>
      </c>
      <c r="B260" s="4" t="s">
        <v>924</v>
      </c>
      <c r="C260" s="4">
        <v>2017</v>
      </c>
      <c r="D260" s="4"/>
      <c r="E260" s="4"/>
      <c r="F260" s="73" t="s">
        <v>1825</v>
      </c>
      <c r="G260" s="73"/>
      <c r="H260" s="4" t="s">
        <v>7</v>
      </c>
      <c r="I260" s="39"/>
      <c r="K260" s="107"/>
      <c r="L260" s="75"/>
      <c r="M260" s="76"/>
      <c r="N260" s="75"/>
      <c r="O260" s="76"/>
      <c r="P260" s="75"/>
      <c r="Q260" s="76"/>
      <c r="R260" s="75"/>
      <c r="S260" s="76"/>
      <c r="T260" s="2"/>
      <c r="U260" s="2"/>
      <c r="V260" s="2"/>
    </row>
    <row r="261" spans="1:22" ht="13">
      <c r="A261" s="3" t="s">
        <v>925</v>
      </c>
      <c r="B261" s="4" t="s">
        <v>926</v>
      </c>
      <c r="C261" s="4">
        <v>2017</v>
      </c>
      <c r="D261" s="4"/>
      <c r="E261" s="4"/>
      <c r="F261" s="73" t="s">
        <v>1826</v>
      </c>
      <c r="G261" s="73"/>
      <c r="H261" s="4" t="s">
        <v>16</v>
      </c>
      <c r="I261" s="39"/>
      <c r="K261" s="107"/>
      <c r="L261" s="75"/>
      <c r="M261" s="76"/>
      <c r="N261" s="75"/>
      <c r="O261" s="76"/>
      <c r="P261" s="75"/>
      <c r="Q261" s="76"/>
      <c r="R261" s="75"/>
      <c r="S261" s="76"/>
      <c r="T261" s="2"/>
      <c r="U261" s="2"/>
      <c r="V261" s="2"/>
    </row>
    <row r="262" spans="1:22" ht="13">
      <c r="A262" s="3" t="s">
        <v>927</v>
      </c>
      <c r="B262" s="4" t="s">
        <v>928</v>
      </c>
      <c r="C262" s="4">
        <v>2017</v>
      </c>
      <c r="D262" s="4"/>
      <c r="E262" s="4"/>
      <c r="F262" s="73" t="s">
        <v>1827</v>
      </c>
      <c r="G262" s="73"/>
      <c r="H262" s="4" t="s">
        <v>7</v>
      </c>
      <c r="I262" s="39"/>
      <c r="K262" s="107"/>
      <c r="L262" s="75"/>
      <c r="M262" s="76"/>
      <c r="N262" s="75"/>
      <c r="O262" s="76"/>
      <c r="P262" s="75"/>
      <c r="Q262" s="76"/>
      <c r="R262" s="75"/>
      <c r="S262" s="76"/>
      <c r="T262" s="2"/>
      <c r="U262" s="2"/>
      <c r="V262" s="2"/>
    </row>
    <row r="263" spans="1:22" ht="13">
      <c r="A263" s="3" t="s">
        <v>929</v>
      </c>
      <c r="B263" s="4" t="s">
        <v>930</v>
      </c>
      <c r="C263" s="4">
        <v>2017</v>
      </c>
      <c r="D263" s="4"/>
      <c r="E263" s="4"/>
      <c r="F263" s="73" t="s">
        <v>1828</v>
      </c>
      <c r="G263" s="73"/>
      <c r="H263" s="4" t="s">
        <v>16</v>
      </c>
      <c r="I263" s="39"/>
      <c r="K263" s="107"/>
      <c r="L263" s="75"/>
      <c r="M263" s="76"/>
      <c r="N263" s="75"/>
      <c r="O263" s="76"/>
      <c r="P263" s="75"/>
      <c r="Q263" s="76"/>
      <c r="R263" s="75"/>
      <c r="S263" s="76"/>
      <c r="T263" s="2"/>
      <c r="U263" s="2"/>
      <c r="V263" s="2"/>
    </row>
    <row r="264" spans="1:22" ht="13">
      <c r="A264" s="3" t="s">
        <v>931</v>
      </c>
      <c r="B264" s="4" t="s">
        <v>932</v>
      </c>
      <c r="C264" s="4">
        <v>2017</v>
      </c>
      <c r="D264" s="4"/>
      <c r="E264" s="4"/>
      <c r="F264" s="73" t="s">
        <v>1829</v>
      </c>
      <c r="G264" s="73"/>
      <c r="H264" s="4" t="s">
        <v>7</v>
      </c>
      <c r="I264" s="39"/>
      <c r="K264" s="107"/>
      <c r="L264" s="75"/>
      <c r="M264" s="76"/>
      <c r="N264" s="75"/>
      <c r="O264" s="76"/>
      <c r="P264" s="75"/>
      <c r="Q264" s="76"/>
      <c r="R264" s="75"/>
      <c r="S264" s="76"/>
      <c r="T264" s="2"/>
      <c r="U264" s="2"/>
      <c r="V264" s="2"/>
    </row>
    <row r="265" spans="1:22" ht="13">
      <c r="A265" s="3" t="s">
        <v>931</v>
      </c>
      <c r="B265" s="4" t="s">
        <v>933</v>
      </c>
      <c r="C265" s="4">
        <v>2017</v>
      </c>
      <c r="D265" s="4"/>
      <c r="E265" s="4"/>
      <c r="F265" s="73" t="s">
        <v>1830</v>
      </c>
      <c r="G265" s="73"/>
      <c r="H265" s="4" t="s">
        <v>7</v>
      </c>
      <c r="I265" s="39"/>
      <c r="K265" s="107"/>
      <c r="L265" s="75"/>
      <c r="M265" s="76"/>
      <c r="N265" s="75"/>
      <c r="O265" s="76"/>
      <c r="P265" s="75"/>
      <c r="Q265" s="76"/>
      <c r="R265" s="75"/>
      <c r="S265" s="76"/>
      <c r="T265" s="2"/>
      <c r="U265" s="2"/>
      <c r="V265" s="2"/>
    </row>
    <row r="266" spans="1:22" ht="13">
      <c r="A266" s="3" t="s">
        <v>934</v>
      </c>
      <c r="B266" s="4" t="s">
        <v>935</v>
      </c>
      <c r="C266" s="4">
        <v>2017</v>
      </c>
      <c r="D266" s="4"/>
      <c r="E266" s="4"/>
      <c r="F266" s="73" t="s">
        <v>1831</v>
      </c>
      <c r="G266" s="73"/>
      <c r="H266" s="4" t="s">
        <v>7</v>
      </c>
      <c r="I266" s="39"/>
      <c r="K266" s="107"/>
      <c r="L266" s="75"/>
      <c r="M266" s="76"/>
      <c r="N266" s="75"/>
      <c r="O266" s="76"/>
      <c r="P266" s="75"/>
      <c r="Q266" s="76"/>
      <c r="R266" s="75"/>
      <c r="S266" s="76"/>
      <c r="T266" s="2"/>
      <c r="U266" s="2"/>
      <c r="V266" s="2"/>
    </row>
    <row r="267" spans="1:22" ht="13">
      <c r="A267" s="3" t="s">
        <v>936</v>
      </c>
      <c r="B267" s="4" t="s">
        <v>937</v>
      </c>
      <c r="C267" s="4">
        <v>2017</v>
      </c>
      <c r="D267" s="4"/>
      <c r="E267" s="4"/>
      <c r="F267" s="73" t="s">
        <v>1832</v>
      </c>
      <c r="G267" s="73"/>
      <c r="H267" s="4" t="s">
        <v>16</v>
      </c>
      <c r="I267" s="39"/>
      <c r="K267" s="107"/>
      <c r="L267" s="75"/>
      <c r="M267" s="76"/>
      <c r="N267" s="75"/>
      <c r="O267" s="76"/>
      <c r="P267" s="75"/>
      <c r="Q267" s="76"/>
      <c r="R267" s="75"/>
      <c r="S267" s="76"/>
      <c r="T267" s="2"/>
      <c r="U267" s="2"/>
      <c r="V267" s="2"/>
    </row>
    <row r="268" spans="1:22" ht="13">
      <c r="A268" s="3" t="s">
        <v>938</v>
      </c>
      <c r="B268" s="4" t="s">
        <v>939</v>
      </c>
      <c r="C268" s="4">
        <v>2017</v>
      </c>
      <c r="D268" s="4"/>
      <c r="E268" s="4"/>
      <c r="F268" s="73" t="s">
        <v>1833</v>
      </c>
      <c r="G268" s="73"/>
      <c r="H268" s="4" t="s">
        <v>16</v>
      </c>
      <c r="I268" s="39"/>
      <c r="K268" s="107"/>
      <c r="L268" s="75"/>
      <c r="M268" s="76"/>
      <c r="N268" s="75"/>
      <c r="O268" s="76"/>
      <c r="P268" s="75"/>
      <c r="Q268" s="76"/>
      <c r="R268" s="75"/>
      <c r="S268" s="76"/>
      <c r="T268" s="2"/>
      <c r="U268" s="2"/>
      <c r="V268" s="2"/>
    </row>
    <row r="269" spans="1:22" ht="13">
      <c r="A269" s="3" t="s">
        <v>940</v>
      </c>
      <c r="B269" s="4" t="s">
        <v>941</v>
      </c>
      <c r="C269" s="4">
        <v>2017</v>
      </c>
      <c r="D269" s="4"/>
      <c r="E269" s="4"/>
      <c r="F269" s="73" t="s">
        <v>1834</v>
      </c>
      <c r="G269" s="73"/>
      <c r="H269" s="4" t="s">
        <v>7</v>
      </c>
      <c r="I269" s="39"/>
      <c r="K269" s="107"/>
      <c r="L269" s="75"/>
      <c r="M269" s="76"/>
      <c r="N269" s="75"/>
      <c r="O269" s="76"/>
      <c r="P269" s="75"/>
      <c r="Q269" s="76"/>
      <c r="R269" s="75"/>
      <c r="S269" s="76"/>
      <c r="T269" s="2"/>
      <c r="U269" s="2"/>
      <c r="V269" s="2"/>
    </row>
    <row r="270" spans="1:22" ht="13">
      <c r="A270" s="3" t="s">
        <v>942</v>
      </c>
      <c r="B270" s="4" t="s">
        <v>943</v>
      </c>
      <c r="C270" s="4">
        <v>2017</v>
      </c>
      <c r="D270" s="4"/>
      <c r="E270" s="4"/>
      <c r="F270" s="73" t="s">
        <v>1835</v>
      </c>
      <c r="G270" s="73"/>
      <c r="H270" s="4" t="s">
        <v>7</v>
      </c>
      <c r="I270" s="39"/>
      <c r="K270" s="107"/>
      <c r="L270" s="75"/>
      <c r="M270" s="76"/>
      <c r="N270" s="75"/>
      <c r="O270" s="76"/>
      <c r="P270" s="75"/>
      <c r="Q270" s="76"/>
      <c r="R270" s="75"/>
      <c r="S270" s="76"/>
      <c r="T270" s="2"/>
      <c r="U270" s="2"/>
      <c r="V270" s="2"/>
    </row>
    <row r="271" spans="1:22" ht="13">
      <c r="A271" s="3" t="s">
        <v>944</v>
      </c>
      <c r="B271" s="4" t="s">
        <v>945</v>
      </c>
      <c r="C271" s="4">
        <v>2017</v>
      </c>
      <c r="D271" s="4"/>
      <c r="E271" s="4"/>
      <c r="F271" s="73" t="s">
        <v>1836</v>
      </c>
      <c r="G271" s="73"/>
      <c r="H271" s="4" t="s">
        <v>16</v>
      </c>
      <c r="I271" s="39"/>
      <c r="K271" s="107"/>
      <c r="L271" s="75"/>
      <c r="M271" s="76"/>
      <c r="N271" s="75"/>
      <c r="O271" s="76"/>
      <c r="P271" s="75"/>
      <c r="Q271" s="76"/>
      <c r="R271" s="75"/>
      <c r="S271" s="76"/>
      <c r="T271" s="2"/>
      <c r="U271" s="2"/>
      <c r="V271" s="2"/>
    </row>
    <row r="272" spans="1:22" ht="13">
      <c r="A272" s="3" t="s">
        <v>946</v>
      </c>
      <c r="B272" s="4" t="s">
        <v>947</v>
      </c>
      <c r="C272" s="4">
        <v>2017</v>
      </c>
      <c r="D272" s="4"/>
      <c r="E272" s="4"/>
      <c r="F272" s="73" t="s">
        <v>1837</v>
      </c>
      <c r="G272" s="73"/>
      <c r="H272" s="4" t="s">
        <v>16</v>
      </c>
      <c r="I272" s="39"/>
      <c r="K272" s="107"/>
      <c r="L272" s="75"/>
      <c r="M272" s="76"/>
      <c r="N272" s="75"/>
      <c r="O272" s="76"/>
      <c r="P272" s="75"/>
      <c r="Q272" s="76"/>
      <c r="R272" s="75"/>
      <c r="S272" s="76"/>
      <c r="T272" s="2"/>
      <c r="U272" s="2"/>
      <c r="V272" s="2"/>
    </row>
    <row r="273" spans="1:22" ht="13">
      <c r="A273" s="3" t="s">
        <v>948</v>
      </c>
      <c r="B273" s="4" t="s">
        <v>949</v>
      </c>
      <c r="C273" s="4">
        <v>2017</v>
      </c>
      <c r="D273" s="4"/>
      <c r="E273" s="4"/>
      <c r="F273" s="73" t="s">
        <v>1838</v>
      </c>
      <c r="G273" s="73"/>
      <c r="H273" s="4" t="s">
        <v>7</v>
      </c>
      <c r="I273" s="39"/>
      <c r="K273" s="107"/>
      <c r="L273" s="75"/>
      <c r="M273" s="76"/>
      <c r="N273" s="75"/>
      <c r="O273" s="76"/>
      <c r="P273" s="75"/>
      <c r="Q273" s="76"/>
      <c r="R273" s="75"/>
      <c r="S273" s="76"/>
      <c r="T273" s="2"/>
      <c r="U273" s="2"/>
      <c r="V273" s="2"/>
    </row>
    <row r="274" spans="1:22" ht="13">
      <c r="A274" s="3" t="s">
        <v>950</v>
      </c>
      <c r="B274" s="4" t="s">
        <v>951</v>
      </c>
      <c r="C274" s="4">
        <v>2017</v>
      </c>
      <c r="D274" s="4"/>
      <c r="E274" s="4"/>
      <c r="F274" s="73" t="s">
        <v>1839</v>
      </c>
      <c r="G274" s="73"/>
      <c r="H274" s="4" t="s">
        <v>16</v>
      </c>
      <c r="I274" s="39"/>
      <c r="K274" s="107"/>
      <c r="L274" s="75"/>
      <c r="M274" s="76"/>
      <c r="N274" s="75"/>
      <c r="O274" s="76"/>
      <c r="P274" s="75"/>
      <c r="Q274" s="76"/>
      <c r="R274" s="75"/>
      <c r="S274" s="76"/>
      <c r="T274" s="2"/>
      <c r="U274" s="2"/>
      <c r="V274" s="2"/>
    </row>
    <row r="275" spans="1:22" ht="13">
      <c r="A275" s="3" t="s">
        <v>952</v>
      </c>
      <c r="B275" s="4" t="s">
        <v>953</v>
      </c>
      <c r="C275" s="4">
        <v>2017</v>
      </c>
      <c r="D275" s="4"/>
      <c r="E275" s="4"/>
      <c r="F275" s="73" t="s">
        <v>1840</v>
      </c>
      <c r="G275" s="73"/>
      <c r="H275" s="4" t="s">
        <v>7</v>
      </c>
      <c r="I275" s="39"/>
      <c r="K275" s="107"/>
      <c r="L275" s="75"/>
      <c r="M275" s="76"/>
      <c r="N275" s="75"/>
      <c r="O275" s="76"/>
      <c r="P275" s="75"/>
      <c r="Q275" s="76"/>
      <c r="R275" s="75"/>
      <c r="S275" s="76"/>
      <c r="T275" s="2"/>
      <c r="U275" s="2"/>
      <c r="V275" s="2"/>
    </row>
    <row r="276" spans="1:22" ht="13">
      <c r="A276" s="3" t="s">
        <v>954</v>
      </c>
      <c r="B276" s="4" t="s">
        <v>955</v>
      </c>
      <c r="C276" s="4">
        <v>2017</v>
      </c>
      <c r="D276" s="4"/>
      <c r="E276" s="4"/>
      <c r="F276" s="73" t="s">
        <v>1841</v>
      </c>
      <c r="G276" s="73"/>
      <c r="H276" s="4" t="s">
        <v>16</v>
      </c>
      <c r="I276" s="39"/>
      <c r="K276" s="107"/>
      <c r="L276" s="75"/>
      <c r="M276" s="76"/>
      <c r="N276" s="75"/>
      <c r="O276" s="76"/>
      <c r="P276" s="75"/>
      <c r="Q276" s="76"/>
      <c r="R276" s="75"/>
      <c r="S276" s="76"/>
      <c r="T276" s="2"/>
      <c r="U276" s="2"/>
      <c r="V276" s="2"/>
    </row>
    <row r="277" spans="1:22" ht="13">
      <c r="A277" s="3" t="s">
        <v>956</v>
      </c>
      <c r="B277" s="4" t="s">
        <v>957</v>
      </c>
      <c r="C277" s="4">
        <v>2017</v>
      </c>
      <c r="D277" s="4"/>
      <c r="E277" s="4"/>
      <c r="F277" s="73" t="s">
        <v>1842</v>
      </c>
      <c r="G277" s="73"/>
      <c r="H277" s="4" t="s">
        <v>7</v>
      </c>
      <c r="I277" s="39"/>
      <c r="K277" s="107"/>
      <c r="L277" s="75"/>
      <c r="M277" s="76"/>
      <c r="N277" s="75"/>
      <c r="O277" s="76"/>
      <c r="P277" s="75"/>
      <c r="Q277" s="76"/>
      <c r="R277" s="75"/>
      <c r="S277" s="76"/>
      <c r="T277" s="2"/>
      <c r="U277" s="2"/>
      <c r="V277" s="2"/>
    </row>
    <row r="278" spans="1:22" ht="13">
      <c r="A278" s="3" t="s">
        <v>958</v>
      </c>
      <c r="B278" s="4" t="s">
        <v>959</v>
      </c>
      <c r="C278" s="4">
        <v>2017</v>
      </c>
      <c r="D278" s="4"/>
      <c r="E278" s="4"/>
      <c r="F278" s="73" t="s">
        <v>1843</v>
      </c>
      <c r="G278" s="73"/>
      <c r="H278" s="4" t="s">
        <v>16</v>
      </c>
      <c r="I278" s="39"/>
      <c r="K278" s="107"/>
      <c r="L278" s="75"/>
      <c r="M278" s="76"/>
      <c r="N278" s="75"/>
      <c r="O278" s="76"/>
      <c r="P278" s="75"/>
      <c r="Q278" s="76"/>
      <c r="R278" s="75"/>
      <c r="S278" s="76"/>
      <c r="T278" s="2"/>
      <c r="U278" s="2"/>
      <c r="V278" s="2"/>
    </row>
    <row r="279" spans="1:22" ht="13">
      <c r="A279" s="3" t="s">
        <v>960</v>
      </c>
      <c r="B279" s="4" t="s">
        <v>961</v>
      </c>
      <c r="C279" s="4">
        <v>2017</v>
      </c>
      <c r="D279" s="4"/>
      <c r="E279" s="4"/>
      <c r="F279" s="73" t="s">
        <v>1844</v>
      </c>
      <c r="G279" s="73"/>
      <c r="H279" s="4" t="s">
        <v>7</v>
      </c>
      <c r="I279" s="39"/>
      <c r="K279" s="107"/>
      <c r="L279" s="75"/>
      <c r="M279" s="76"/>
      <c r="N279" s="75"/>
      <c r="O279" s="76"/>
      <c r="P279" s="75"/>
      <c r="Q279" s="76"/>
      <c r="R279" s="75"/>
      <c r="S279" s="76"/>
      <c r="T279" s="2"/>
      <c r="U279" s="2"/>
      <c r="V279" s="2"/>
    </row>
    <row r="280" spans="1:22" ht="13">
      <c r="A280" s="3" t="s">
        <v>962</v>
      </c>
      <c r="B280" s="4" t="s">
        <v>963</v>
      </c>
      <c r="C280" s="4">
        <v>2017</v>
      </c>
      <c r="D280" s="4"/>
      <c r="E280" s="4"/>
      <c r="F280" s="73" t="s">
        <v>1845</v>
      </c>
      <c r="G280" s="73"/>
      <c r="H280" s="4" t="s">
        <v>16</v>
      </c>
      <c r="I280" s="39"/>
      <c r="K280" s="107"/>
      <c r="L280" s="75"/>
      <c r="M280" s="76"/>
      <c r="N280" s="75"/>
      <c r="O280" s="76"/>
      <c r="P280" s="75"/>
      <c r="Q280" s="76"/>
      <c r="R280" s="75"/>
      <c r="S280" s="76"/>
      <c r="T280" s="2"/>
      <c r="U280" s="2"/>
      <c r="V280" s="2"/>
    </row>
    <row r="281" spans="1:22" ht="13">
      <c r="A281" s="3" t="s">
        <v>964</v>
      </c>
      <c r="B281" s="4" t="s">
        <v>965</v>
      </c>
      <c r="C281" s="4">
        <v>2016</v>
      </c>
      <c r="D281" s="4"/>
      <c r="E281" s="4"/>
      <c r="F281" s="73" t="s">
        <v>1846</v>
      </c>
      <c r="G281" s="73"/>
      <c r="H281" s="4" t="s">
        <v>16</v>
      </c>
      <c r="I281" s="39"/>
      <c r="K281" s="107"/>
      <c r="L281" s="75"/>
      <c r="M281" s="76"/>
      <c r="N281" s="75"/>
      <c r="O281" s="76"/>
      <c r="P281" s="75"/>
      <c r="Q281" s="76"/>
      <c r="R281" s="75"/>
      <c r="S281" s="76"/>
      <c r="T281" s="2"/>
      <c r="U281" s="2"/>
      <c r="V281" s="2"/>
    </row>
    <row r="282" spans="1:22" ht="13">
      <c r="A282" s="3" t="s">
        <v>966</v>
      </c>
      <c r="B282" s="4" t="s">
        <v>967</v>
      </c>
      <c r="C282" s="4">
        <v>2016</v>
      </c>
      <c r="D282" s="4"/>
      <c r="E282" s="4"/>
      <c r="F282" s="73" t="s">
        <v>1847</v>
      </c>
      <c r="G282" s="73"/>
      <c r="H282" s="4" t="s">
        <v>16</v>
      </c>
      <c r="I282" s="39"/>
      <c r="K282" s="107"/>
      <c r="L282" s="75"/>
      <c r="M282" s="76"/>
      <c r="N282" s="75"/>
      <c r="O282" s="76"/>
      <c r="P282" s="75"/>
      <c r="Q282" s="76"/>
      <c r="R282" s="75"/>
      <c r="S282" s="76"/>
      <c r="T282" s="2"/>
      <c r="U282" s="2"/>
      <c r="V282" s="2"/>
    </row>
    <row r="283" spans="1:22" ht="13">
      <c r="A283" s="3" t="s">
        <v>968</v>
      </c>
      <c r="B283" s="4" t="s">
        <v>969</v>
      </c>
      <c r="C283" s="4">
        <v>2016</v>
      </c>
      <c r="D283" s="4"/>
      <c r="E283" s="4"/>
      <c r="F283" s="73" t="s">
        <v>1848</v>
      </c>
      <c r="G283" s="73"/>
      <c r="H283" s="4" t="s">
        <v>7</v>
      </c>
      <c r="I283" s="39"/>
      <c r="K283" s="107"/>
      <c r="L283" s="75"/>
      <c r="M283" s="76"/>
      <c r="N283" s="75"/>
      <c r="O283" s="76"/>
      <c r="P283" s="75"/>
      <c r="Q283" s="76"/>
      <c r="R283" s="75"/>
      <c r="S283" s="76"/>
      <c r="T283" s="2"/>
      <c r="U283" s="2"/>
      <c r="V283" s="2"/>
    </row>
    <row r="284" spans="1:22" ht="13">
      <c r="A284" s="3" t="s">
        <v>970</v>
      </c>
      <c r="B284" s="4" t="s">
        <v>971</v>
      </c>
      <c r="C284" s="4">
        <v>2016</v>
      </c>
      <c r="D284" s="4"/>
      <c r="E284" s="4"/>
      <c r="F284" s="73" t="s">
        <v>1849</v>
      </c>
      <c r="G284" s="73"/>
      <c r="H284" s="4" t="s">
        <v>7</v>
      </c>
      <c r="I284" s="39"/>
      <c r="K284" s="107"/>
      <c r="L284" s="75"/>
      <c r="M284" s="76"/>
      <c r="N284" s="75"/>
      <c r="O284" s="76"/>
      <c r="P284" s="75"/>
      <c r="Q284" s="76"/>
      <c r="R284" s="75"/>
      <c r="S284" s="76"/>
      <c r="T284" s="2"/>
      <c r="U284" s="2"/>
      <c r="V284" s="2"/>
    </row>
    <row r="285" spans="1:22" ht="13">
      <c r="A285" s="3" t="s">
        <v>886</v>
      </c>
      <c r="B285" s="4" t="s">
        <v>887</v>
      </c>
      <c r="C285" s="4">
        <v>2016</v>
      </c>
      <c r="D285" s="4"/>
      <c r="E285" s="4"/>
      <c r="F285" s="73" t="s">
        <v>1850</v>
      </c>
      <c r="G285" s="73"/>
      <c r="H285" s="4" t="s">
        <v>16</v>
      </c>
      <c r="I285" s="39"/>
      <c r="K285" s="107"/>
      <c r="L285" s="75"/>
      <c r="M285" s="76"/>
      <c r="N285" s="75"/>
      <c r="O285" s="76"/>
      <c r="P285" s="75"/>
      <c r="Q285" s="76"/>
      <c r="R285" s="75"/>
      <c r="S285" s="76"/>
      <c r="T285" s="2"/>
      <c r="U285" s="2"/>
      <c r="V285" s="2"/>
    </row>
    <row r="286" spans="1:22" ht="13">
      <c r="A286" s="3" t="s">
        <v>888</v>
      </c>
      <c r="B286" s="4" t="s">
        <v>889</v>
      </c>
      <c r="C286" s="4">
        <v>2016</v>
      </c>
      <c r="D286" s="4"/>
      <c r="E286" s="4"/>
      <c r="F286" s="73" t="s">
        <v>1851</v>
      </c>
      <c r="G286" s="73"/>
      <c r="H286" s="4" t="s">
        <v>16</v>
      </c>
      <c r="I286" s="39"/>
      <c r="K286" s="107"/>
      <c r="L286" s="75"/>
      <c r="M286" s="76"/>
      <c r="N286" s="75"/>
      <c r="O286" s="76"/>
      <c r="P286" s="75"/>
      <c r="Q286" s="76"/>
      <c r="R286" s="75"/>
      <c r="S286" s="76"/>
      <c r="T286" s="2"/>
      <c r="U286" s="2"/>
      <c r="V286" s="2"/>
    </row>
    <row r="287" spans="1:22" ht="13">
      <c r="A287" s="3" t="s">
        <v>890</v>
      </c>
      <c r="B287" s="4" t="s">
        <v>891</v>
      </c>
      <c r="C287" s="4">
        <v>2016</v>
      </c>
      <c r="D287" s="4"/>
      <c r="E287" s="4"/>
      <c r="F287" s="73" t="s">
        <v>1852</v>
      </c>
      <c r="G287" s="73"/>
      <c r="H287" s="4" t="s">
        <v>16</v>
      </c>
      <c r="I287" s="39"/>
      <c r="K287" s="107"/>
      <c r="L287" s="75"/>
      <c r="M287" s="76"/>
      <c r="N287" s="75"/>
      <c r="O287" s="76"/>
      <c r="P287" s="75"/>
      <c r="Q287" s="76"/>
      <c r="R287" s="75"/>
      <c r="S287" s="76"/>
      <c r="T287" s="2"/>
      <c r="U287" s="2"/>
      <c r="V287" s="2"/>
    </row>
    <row r="288" spans="1:22" ht="13">
      <c r="A288" s="3" t="s">
        <v>972</v>
      </c>
      <c r="B288" s="4" t="s">
        <v>973</v>
      </c>
      <c r="C288" s="4">
        <v>2016</v>
      </c>
      <c r="D288" s="4"/>
      <c r="E288" s="4"/>
      <c r="F288" s="73" t="s">
        <v>1853</v>
      </c>
      <c r="G288" s="73"/>
      <c r="H288" s="4" t="s">
        <v>16</v>
      </c>
      <c r="I288" s="39"/>
      <c r="K288" s="107"/>
      <c r="L288" s="75"/>
      <c r="M288" s="76"/>
      <c r="N288" s="75"/>
      <c r="O288" s="76"/>
      <c r="P288" s="75"/>
      <c r="Q288" s="76"/>
      <c r="R288" s="75"/>
      <c r="S288" s="76"/>
      <c r="T288" s="2"/>
      <c r="U288" s="2"/>
      <c r="V288" s="2"/>
    </row>
    <row r="289" spans="1:22" ht="13">
      <c r="A289" s="3" t="s">
        <v>974</v>
      </c>
      <c r="B289" s="4" t="s">
        <v>975</v>
      </c>
      <c r="C289" s="4">
        <v>2016</v>
      </c>
      <c r="D289" s="4"/>
      <c r="E289" s="4"/>
      <c r="F289" s="73" t="s">
        <v>1854</v>
      </c>
      <c r="G289" s="73"/>
      <c r="H289" s="4" t="s">
        <v>16</v>
      </c>
      <c r="I289" s="39"/>
      <c r="K289" s="107"/>
      <c r="L289" s="75"/>
      <c r="M289" s="76"/>
      <c r="N289" s="75"/>
      <c r="O289" s="76"/>
      <c r="P289" s="75"/>
      <c r="Q289" s="76"/>
      <c r="R289" s="75"/>
      <c r="S289" s="76"/>
      <c r="T289" s="2"/>
      <c r="U289" s="2"/>
      <c r="V289" s="2"/>
    </row>
    <row r="290" spans="1:22" ht="13">
      <c r="A290" s="3" t="s">
        <v>976</v>
      </c>
      <c r="B290" s="4" t="s">
        <v>977</v>
      </c>
      <c r="C290" s="4">
        <v>2016</v>
      </c>
      <c r="D290" s="4"/>
      <c r="E290" s="4"/>
      <c r="F290" s="73" t="s">
        <v>1855</v>
      </c>
      <c r="G290" s="73"/>
      <c r="H290" s="4" t="s">
        <v>16</v>
      </c>
      <c r="I290" s="39"/>
      <c r="K290" s="107"/>
      <c r="L290" s="75"/>
      <c r="M290" s="76"/>
      <c r="N290" s="75"/>
      <c r="O290" s="76"/>
      <c r="P290" s="75"/>
      <c r="Q290" s="76"/>
      <c r="R290" s="75"/>
      <c r="S290" s="76"/>
      <c r="T290" s="2"/>
      <c r="U290" s="2"/>
      <c r="V290" s="2"/>
    </row>
    <row r="291" spans="1:22" ht="13">
      <c r="A291" s="3" t="s">
        <v>978</v>
      </c>
      <c r="B291" s="4" t="s">
        <v>979</v>
      </c>
      <c r="C291" s="4">
        <v>2016</v>
      </c>
      <c r="D291" s="4"/>
      <c r="E291" s="4"/>
      <c r="F291" s="73" t="s">
        <v>1856</v>
      </c>
      <c r="G291" s="73"/>
      <c r="H291" s="4" t="s">
        <v>16</v>
      </c>
      <c r="I291" s="39"/>
      <c r="K291" s="107"/>
      <c r="L291" s="75"/>
      <c r="M291" s="76"/>
      <c r="N291" s="75"/>
      <c r="O291" s="76"/>
      <c r="P291" s="75"/>
      <c r="Q291" s="76"/>
      <c r="R291" s="75"/>
      <c r="S291" s="76"/>
      <c r="T291" s="2"/>
      <c r="U291" s="2"/>
      <c r="V291" s="2"/>
    </row>
    <row r="292" spans="1:22" ht="13">
      <c r="A292" s="3" t="s">
        <v>980</v>
      </c>
      <c r="B292" s="4" t="s">
        <v>981</v>
      </c>
      <c r="C292" s="4">
        <v>2016</v>
      </c>
      <c r="D292" s="4"/>
      <c r="E292" s="4"/>
      <c r="F292" s="73" t="s">
        <v>1857</v>
      </c>
      <c r="G292" s="73"/>
      <c r="H292" s="4" t="s">
        <v>7</v>
      </c>
      <c r="I292" s="39"/>
      <c r="K292" s="107"/>
      <c r="L292" s="75"/>
      <c r="M292" s="76"/>
      <c r="N292" s="75"/>
      <c r="O292" s="76"/>
      <c r="P292" s="75"/>
      <c r="Q292" s="76"/>
      <c r="R292" s="75"/>
      <c r="S292" s="76"/>
      <c r="T292" s="2"/>
      <c r="U292" s="2"/>
      <c r="V292" s="2"/>
    </row>
    <row r="293" spans="1:22" ht="13">
      <c r="A293" s="3" t="s">
        <v>982</v>
      </c>
      <c r="B293" s="4" t="s">
        <v>983</v>
      </c>
      <c r="C293" s="4">
        <v>2016</v>
      </c>
      <c r="D293" s="4"/>
      <c r="E293" s="4"/>
      <c r="F293" s="73" t="s">
        <v>1858</v>
      </c>
      <c r="G293" s="73"/>
      <c r="H293" s="4" t="s">
        <v>7</v>
      </c>
      <c r="I293" s="39"/>
      <c r="K293" s="107"/>
      <c r="L293" s="75"/>
      <c r="M293" s="76"/>
      <c r="N293" s="75"/>
      <c r="O293" s="76"/>
      <c r="P293" s="75"/>
      <c r="Q293" s="76"/>
      <c r="R293" s="75"/>
      <c r="S293" s="76"/>
      <c r="T293" s="2"/>
      <c r="U293" s="2"/>
      <c r="V293" s="2"/>
    </row>
    <row r="294" spans="1:22" ht="13">
      <c r="A294" s="3" t="s">
        <v>984</v>
      </c>
      <c r="B294" s="4" t="s">
        <v>985</v>
      </c>
      <c r="C294" s="4">
        <v>2016</v>
      </c>
      <c r="D294" s="4"/>
      <c r="E294" s="4"/>
      <c r="F294" s="73" t="s">
        <v>1859</v>
      </c>
      <c r="G294" s="73"/>
      <c r="H294" s="4" t="s">
        <v>16</v>
      </c>
      <c r="I294" s="39"/>
      <c r="K294" s="107"/>
      <c r="L294" s="75"/>
      <c r="M294" s="76"/>
      <c r="N294" s="75"/>
      <c r="O294" s="76"/>
      <c r="P294" s="75"/>
      <c r="Q294" s="76"/>
      <c r="R294" s="75"/>
      <c r="S294" s="76"/>
      <c r="T294" s="2"/>
      <c r="U294" s="2"/>
      <c r="V294" s="2"/>
    </row>
    <row r="295" spans="1:22" ht="13">
      <c r="A295" s="3" t="s">
        <v>986</v>
      </c>
      <c r="B295" s="4" t="s">
        <v>987</v>
      </c>
      <c r="C295" s="4">
        <v>2016</v>
      </c>
      <c r="D295" s="4"/>
      <c r="E295" s="4"/>
      <c r="F295" s="73" t="s">
        <v>1860</v>
      </c>
      <c r="G295" s="73"/>
      <c r="H295" s="4" t="s">
        <v>7</v>
      </c>
      <c r="I295" s="39"/>
      <c r="K295" s="107"/>
      <c r="L295" s="75"/>
      <c r="M295" s="76"/>
      <c r="N295" s="75"/>
      <c r="O295" s="76"/>
      <c r="P295" s="75"/>
      <c r="Q295" s="76"/>
      <c r="R295" s="75"/>
      <c r="S295" s="76"/>
      <c r="T295" s="2"/>
      <c r="U295" s="2"/>
      <c r="V295" s="2"/>
    </row>
    <row r="296" spans="1:22" ht="13">
      <c r="A296" s="3" t="s">
        <v>988</v>
      </c>
      <c r="B296" s="4" t="s">
        <v>989</v>
      </c>
      <c r="C296" s="4">
        <v>2016</v>
      </c>
      <c r="D296" s="4"/>
      <c r="E296" s="4"/>
      <c r="F296" s="73" t="s">
        <v>1861</v>
      </c>
      <c r="G296" s="73"/>
      <c r="H296" s="4" t="s">
        <v>16</v>
      </c>
      <c r="I296" s="39"/>
      <c r="K296" s="107"/>
      <c r="L296" s="75"/>
      <c r="M296" s="76"/>
      <c r="N296" s="75"/>
      <c r="O296" s="76"/>
      <c r="P296" s="75"/>
      <c r="Q296" s="76"/>
      <c r="R296" s="75"/>
      <c r="S296" s="76"/>
      <c r="T296" s="2"/>
      <c r="U296" s="2"/>
      <c r="V296" s="2"/>
    </row>
    <row r="297" spans="1:22" ht="13">
      <c r="A297" s="3" t="s">
        <v>990</v>
      </c>
      <c r="B297" s="4" t="s">
        <v>991</v>
      </c>
      <c r="C297" s="4">
        <v>2016</v>
      </c>
      <c r="D297" s="4"/>
      <c r="E297" s="4"/>
      <c r="F297" s="73" t="s">
        <v>1862</v>
      </c>
      <c r="G297" s="73"/>
      <c r="H297" s="4" t="s">
        <v>7</v>
      </c>
      <c r="I297" s="39"/>
      <c r="K297" s="107"/>
      <c r="L297" s="75"/>
      <c r="M297" s="76"/>
      <c r="N297" s="75"/>
      <c r="O297" s="76"/>
      <c r="P297" s="75"/>
      <c r="Q297" s="76"/>
      <c r="R297" s="75"/>
      <c r="S297" s="76"/>
      <c r="T297" s="2"/>
      <c r="U297" s="2"/>
      <c r="V297" s="2"/>
    </row>
    <row r="298" spans="1:22" ht="13">
      <c r="A298" s="3" t="s">
        <v>992</v>
      </c>
      <c r="B298" s="4" t="s">
        <v>993</v>
      </c>
      <c r="C298" s="4">
        <v>2016</v>
      </c>
      <c r="D298" s="4"/>
      <c r="E298" s="4"/>
      <c r="F298" s="73" t="s">
        <v>1863</v>
      </c>
      <c r="G298" s="73"/>
      <c r="H298" s="4" t="s">
        <v>16</v>
      </c>
      <c r="I298" s="39"/>
      <c r="K298" s="107"/>
      <c r="L298" s="75"/>
      <c r="M298" s="76"/>
      <c r="N298" s="75"/>
      <c r="O298" s="76"/>
      <c r="P298" s="75"/>
      <c r="Q298" s="76"/>
      <c r="R298" s="75"/>
      <c r="S298" s="76"/>
      <c r="T298" s="2"/>
      <c r="U298" s="2"/>
      <c r="V298" s="2"/>
    </row>
    <row r="299" spans="1:22" ht="13">
      <c r="A299" s="3" t="s">
        <v>994</v>
      </c>
      <c r="B299" s="4" t="s">
        <v>995</v>
      </c>
      <c r="C299" s="4">
        <v>2016</v>
      </c>
      <c r="D299" s="4"/>
      <c r="E299" s="4"/>
      <c r="F299" s="73" t="s">
        <v>1864</v>
      </c>
      <c r="G299" s="73"/>
      <c r="H299" s="4" t="s">
        <v>16</v>
      </c>
      <c r="I299" s="39"/>
      <c r="K299" s="107"/>
      <c r="L299" s="75"/>
      <c r="M299" s="76"/>
      <c r="N299" s="75"/>
      <c r="O299" s="76"/>
      <c r="P299" s="75"/>
      <c r="Q299" s="76"/>
      <c r="R299" s="75"/>
      <c r="S299" s="76"/>
      <c r="T299" s="2"/>
      <c r="U299" s="2"/>
      <c r="V299" s="2"/>
    </row>
    <row r="300" spans="1:22" ht="13">
      <c r="A300" s="3" t="s">
        <v>996</v>
      </c>
      <c r="B300" s="4" t="s">
        <v>997</v>
      </c>
      <c r="C300" s="4">
        <v>2016</v>
      </c>
      <c r="D300" s="4"/>
      <c r="E300" s="4"/>
      <c r="F300" s="73" t="s">
        <v>1865</v>
      </c>
      <c r="G300" s="73"/>
      <c r="H300" s="4" t="s">
        <v>16</v>
      </c>
      <c r="I300" s="39"/>
      <c r="K300" s="107"/>
      <c r="L300" s="75"/>
      <c r="M300" s="76"/>
      <c r="N300" s="75"/>
      <c r="O300" s="76"/>
      <c r="P300" s="75"/>
      <c r="Q300" s="76"/>
      <c r="R300" s="75"/>
      <c r="S300" s="76"/>
      <c r="T300" s="2"/>
      <c r="U300" s="2"/>
      <c r="V300" s="2"/>
    </row>
    <row r="301" spans="1:22" ht="13">
      <c r="A301" s="3" t="s">
        <v>998</v>
      </c>
      <c r="B301" s="4" t="s">
        <v>999</v>
      </c>
      <c r="C301" s="4">
        <v>2016</v>
      </c>
      <c r="D301" s="4"/>
      <c r="E301" s="4"/>
      <c r="F301" s="73" t="s">
        <v>1866</v>
      </c>
      <c r="G301" s="73"/>
      <c r="H301" s="4" t="s">
        <v>16</v>
      </c>
      <c r="I301" s="39"/>
      <c r="K301" s="107"/>
      <c r="L301" s="75"/>
      <c r="M301" s="76"/>
      <c r="N301" s="75"/>
      <c r="O301" s="76"/>
      <c r="P301" s="75"/>
      <c r="Q301" s="76"/>
      <c r="R301" s="75"/>
      <c r="S301" s="76"/>
      <c r="T301" s="2"/>
      <c r="U301" s="2"/>
      <c r="V301" s="2"/>
    </row>
    <row r="302" spans="1:22" ht="13">
      <c r="A302" s="3" t="s">
        <v>1000</v>
      </c>
      <c r="B302" s="4" t="s">
        <v>1001</v>
      </c>
      <c r="C302" s="4">
        <v>2016</v>
      </c>
      <c r="D302" s="4"/>
      <c r="E302" s="4"/>
      <c r="F302" s="73" t="s">
        <v>1867</v>
      </c>
      <c r="G302" s="73"/>
      <c r="H302" s="4" t="s">
        <v>7</v>
      </c>
      <c r="I302" s="39"/>
      <c r="K302" s="107"/>
      <c r="L302" s="75"/>
      <c r="M302" s="76"/>
      <c r="N302" s="75"/>
      <c r="O302" s="76"/>
      <c r="P302" s="75"/>
      <c r="Q302" s="76"/>
      <c r="R302" s="75"/>
      <c r="S302" s="76"/>
      <c r="T302" s="2"/>
      <c r="U302" s="2"/>
      <c r="V302" s="2"/>
    </row>
    <row r="303" spans="1:22" ht="13">
      <c r="A303" s="3" t="s">
        <v>1002</v>
      </c>
      <c r="B303" s="4" t="s">
        <v>1003</v>
      </c>
      <c r="C303" s="4">
        <v>2016</v>
      </c>
      <c r="D303" s="4"/>
      <c r="E303" s="4"/>
      <c r="F303" s="73" t="s">
        <v>1868</v>
      </c>
      <c r="G303" s="73"/>
      <c r="H303" s="4" t="s">
        <v>16</v>
      </c>
      <c r="I303" s="39"/>
      <c r="K303" s="107"/>
      <c r="L303" s="75"/>
      <c r="M303" s="76"/>
      <c r="N303" s="75"/>
      <c r="O303" s="76"/>
      <c r="P303" s="75"/>
      <c r="Q303" s="76"/>
      <c r="R303" s="75"/>
      <c r="S303" s="76"/>
      <c r="T303" s="2"/>
      <c r="U303" s="2"/>
      <c r="V303" s="2"/>
    </row>
    <row r="304" spans="1:22" ht="13">
      <c r="A304" s="3" t="s">
        <v>1004</v>
      </c>
      <c r="B304" s="4" t="s">
        <v>1005</v>
      </c>
      <c r="C304" s="4">
        <v>2016</v>
      </c>
      <c r="D304" s="4"/>
      <c r="E304" s="4"/>
      <c r="F304" s="73" t="s">
        <v>1869</v>
      </c>
      <c r="G304" s="73"/>
      <c r="H304" s="4" t="s">
        <v>16</v>
      </c>
      <c r="I304" s="39"/>
      <c r="K304" s="107"/>
      <c r="L304" s="75"/>
      <c r="M304" s="76"/>
      <c r="N304" s="75"/>
      <c r="O304" s="76"/>
      <c r="P304" s="75"/>
      <c r="Q304" s="76"/>
      <c r="R304" s="75"/>
      <c r="S304" s="76"/>
      <c r="T304" s="2"/>
      <c r="U304" s="2"/>
      <c r="V304" s="2"/>
    </row>
    <row r="305" spans="1:22" ht="13">
      <c r="A305" s="3" t="s">
        <v>1006</v>
      </c>
      <c r="B305" s="4" t="s">
        <v>1007</v>
      </c>
      <c r="C305" s="4">
        <v>2016</v>
      </c>
      <c r="D305" s="4"/>
      <c r="E305" s="4"/>
      <c r="F305" s="73" t="s">
        <v>1870</v>
      </c>
      <c r="G305" s="73"/>
      <c r="H305" s="4" t="s">
        <v>16</v>
      </c>
      <c r="I305" s="39"/>
      <c r="K305" s="107"/>
      <c r="L305" s="75"/>
      <c r="M305" s="76"/>
      <c r="N305" s="75"/>
      <c r="O305" s="76"/>
      <c r="P305" s="75"/>
      <c r="Q305" s="76"/>
      <c r="R305" s="75"/>
      <c r="S305" s="76"/>
      <c r="T305" s="2"/>
      <c r="U305" s="2"/>
      <c r="V305" s="2"/>
    </row>
    <row r="306" spans="1:22" ht="13">
      <c r="A306" s="3" t="s">
        <v>1008</v>
      </c>
      <c r="B306" s="4" t="s">
        <v>1009</v>
      </c>
      <c r="C306" s="4">
        <v>2016</v>
      </c>
      <c r="D306" s="4"/>
      <c r="E306" s="4"/>
      <c r="F306" s="73" t="s">
        <v>1871</v>
      </c>
      <c r="G306" s="73"/>
      <c r="H306" s="4" t="s">
        <v>7</v>
      </c>
      <c r="I306" s="39"/>
      <c r="K306" s="107"/>
      <c r="L306" s="75"/>
      <c r="M306" s="76"/>
      <c r="N306" s="75"/>
      <c r="O306" s="76"/>
      <c r="P306" s="75"/>
      <c r="Q306" s="76"/>
      <c r="R306" s="75"/>
      <c r="S306" s="76"/>
      <c r="T306" s="2"/>
      <c r="U306" s="2"/>
      <c r="V306" s="2"/>
    </row>
    <row r="307" spans="1:22" ht="13">
      <c r="A307" s="3" t="s">
        <v>913</v>
      </c>
      <c r="B307" s="4" t="s">
        <v>1010</v>
      </c>
      <c r="C307" s="4">
        <v>2016</v>
      </c>
      <c r="D307" s="4"/>
      <c r="E307" s="4"/>
      <c r="F307" s="73" t="s">
        <v>1872</v>
      </c>
      <c r="G307" s="73"/>
      <c r="H307" s="4" t="s">
        <v>16</v>
      </c>
      <c r="I307" s="39"/>
      <c r="K307" s="107"/>
      <c r="L307" s="75"/>
      <c r="M307" s="76"/>
      <c r="N307" s="75"/>
      <c r="O307" s="76"/>
      <c r="P307" s="75"/>
      <c r="Q307" s="76"/>
      <c r="R307" s="75"/>
      <c r="S307" s="76"/>
      <c r="T307" s="2"/>
      <c r="U307" s="2"/>
      <c r="V307" s="2"/>
    </row>
    <row r="308" spans="1:22" ht="13">
      <c r="A308" s="3" t="s">
        <v>1011</v>
      </c>
      <c r="B308" s="4" t="s">
        <v>1012</v>
      </c>
      <c r="C308" s="4">
        <v>2016</v>
      </c>
      <c r="D308" s="4"/>
      <c r="E308" s="4"/>
      <c r="F308" s="73" t="s">
        <v>1873</v>
      </c>
      <c r="G308" s="73"/>
      <c r="H308" s="4" t="s">
        <v>16</v>
      </c>
      <c r="I308" s="39"/>
      <c r="K308" s="107"/>
      <c r="L308" s="75"/>
      <c r="M308" s="76"/>
      <c r="N308" s="75"/>
      <c r="O308" s="76"/>
      <c r="P308" s="75"/>
      <c r="Q308" s="76"/>
      <c r="R308" s="75"/>
      <c r="S308" s="76"/>
      <c r="T308" s="2"/>
      <c r="U308" s="2"/>
      <c r="V308" s="2"/>
    </row>
    <row r="309" spans="1:22" ht="13">
      <c r="A309" s="3" t="s">
        <v>1013</v>
      </c>
      <c r="B309" s="4" t="s">
        <v>1014</v>
      </c>
      <c r="C309" s="4">
        <v>2016</v>
      </c>
      <c r="D309" s="4"/>
      <c r="E309" s="4"/>
      <c r="F309" s="73" t="s">
        <v>1874</v>
      </c>
      <c r="G309" s="73"/>
      <c r="H309" s="4" t="s">
        <v>16</v>
      </c>
      <c r="I309" s="39"/>
      <c r="K309" s="107"/>
      <c r="L309" s="75"/>
      <c r="M309" s="76"/>
      <c r="N309" s="75"/>
      <c r="O309" s="76"/>
      <c r="P309" s="75"/>
      <c r="Q309" s="76"/>
      <c r="R309" s="75"/>
      <c r="S309" s="76"/>
      <c r="T309" s="2"/>
      <c r="U309" s="2"/>
      <c r="V309" s="2"/>
    </row>
    <row r="310" spans="1:22" ht="13">
      <c r="A310" s="3" t="s">
        <v>1015</v>
      </c>
      <c r="B310" s="4" t="s">
        <v>1016</v>
      </c>
      <c r="C310" s="4">
        <v>2016</v>
      </c>
      <c r="D310" s="4"/>
      <c r="E310" s="4"/>
      <c r="F310" s="73" t="s">
        <v>1875</v>
      </c>
      <c r="G310" s="73"/>
      <c r="H310" s="4" t="s">
        <v>7</v>
      </c>
      <c r="I310" s="39"/>
      <c r="K310" s="107"/>
      <c r="L310" s="75"/>
      <c r="M310" s="76"/>
      <c r="N310" s="75"/>
      <c r="O310" s="76"/>
      <c r="P310" s="75"/>
      <c r="Q310" s="76"/>
      <c r="R310" s="75"/>
      <c r="S310" s="76"/>
      <c r="T310" s="2"/>
      <c r="U310" s="2"/>
      <c r="V310" s="2"/>
    </row>
    <row r="311" spans="1:22" ht="13">
      <c r="A311" s="3" t="s">
        <v>1017</v>
      </c>
      <c r="B311" s="4" t="s">
        <v>1018</v>
      </c>
      <c r="C311" s="4">
        <v>2016</v>
      </c>
      <c r="D311" s="4"/>
      <c r="E311" s="4"/>
      <c r="F311" s="73" t="s">
        <v>1876</v>
      </c>
      <c r="G311" s="73"/>
      <c r="H311" s="4" t="s">
        <v>16</v>
      </c>
      <c r="I311" s="39"/>
      <c r="K311" s="107"/>
      <c r="L311" s="75"/>
      <c r="M311" s="76"/>
      <c r="N311" s="75"/>
      <c r="O311" s="76"/>
      <c r="P311" s="75"/>
      <c r="Q311" s="76"/>
      <c r="R311" s="75"/>
      <c r="S311" s="76"/>
      <c r="T311" s="2"/>
      <c r="U311" s="2"/>
      <c r="V311" s="2"/>
    </row>
    <row r="312" spans="1:22" ht="13">
      <c r="A312" s="3" t="s">
        <v>1019</v>
      </c>
      <c r="B312" s="4" t="s">
        <v>1020</v>
      </c>
      <c r="C312" s="4">
        <v>2016</v>
      </c>
      <c r="D312" s="4"/>
      <c r="E312" s="4"/>
      <c r="F312" s="73" t="s">
        <v>1877</v>
      </c>
      <c r="G312" s="73"/>
      <c r="H312" s="4" t="s">
        <v>16</v>
      </c>
      <c r="I312" s="39"/>
      <c r="K312" s="107"/>
      <c r="L312" s="75"/>
      <c r="M312" s="76"/>
      <c r="N312" s="75"/>
      <c r="O312" s="76"/>
      <c r="P312" s="75"/>
      <c r="Q312" s="76"/>
      <c r="R312" s="75"/>
      <c r="S312" s="76"/>
      <c r="T312" s="2"/>
      <c r="U312" s="2"/>
      <c r="V312" s="2"/>
    </row>
    <row r="313" spans="1:22" ht="13">
      <c r="A313" s="3" t="s">
        <v>1021</v>
      </c>
      <c r="B313" s="4" t="s">
        <v>1022</v>
      </c>
      <c r="C313" s="4">
        <v>2016</v>
      </c>
      <c r="D313" s="4"/>
      <c r="E313" s="4"/>
      <c r="F313" s="73" t="s">
        <v>1878</v>
      </c>
      <c r="G313" s="73"/>
      <c r="H313" s="4" t="s">
        <v>16</v>
      </c>
      <c r="I313" s="39"/>
      <c r="K313" s="107"/>
      <c r="L313" s="75"/>
      <c r="M313" s="76"/>
      <c r="N313" s="75"/>
      <c r="O313" s="76"/>
      <c r="P313" s="75"/>
      <c r="Q313" s="76"/>
      <c r="R313" s="75"/>
      <c r="S313" s="76"/>
      <c r="T313" s="2"/>
      <c r="U313" s="2"/>
      <c r="V313" s="2"/>
    </row>
    <row r="314" spans="1:22" ht="13">
      <c r="A314" s="3" t="s">
        <v>1023</v>
      </c>
      <c r="B314" s="4" t="s">
        <v>1024</v>
      </c>
      <c r="C314" s="4">
        <v>2016</v>
      </c>
      <c r="D314" s="4"/>
      <c r="E314" s="4"/>
      <c r="F314" s="73" t="s">
        <v>1879</v>
      </c>
      <c r="G314" s="73"/>
      <c r="H314" s="4" t="s">
        <v>16</v>
      </c>
      <c r="I314" s="39"/>
      <c r="K314" s="107"/>
      <c r="L314" s="75"/>
      <c r="M314" s="76"/>
      <c r="N314" s="75"/>
      <c r="O314" s="76"/>
      <c r="P314" s="75"/>
      <c r="Q314" s="76"/>
      <c r="R314" s="75"/>
      <c r="S314" s="76"/>
      <c r="T314" s="2"/>
      <c r="U314" s="2"/>
      <c r="V314" s="2"/>
    </row>
    <row r="315" spans="1:22" ht="13">
      <c r="A315" s="3" t="s">
        <v>1025</v>
      </c>
      <c r="B315" s="4" t="s">
        <v>1026</v>
      </c>
      <c r="C315" s="4">
        <v>2016</v>
      </c>
      <c r="D315" s="4"/>
      <c r="E315" s="4"/>
      <c r="F315" s="73" t="s">
        <v>1880</v>
      </c>
      <c r="G315" s="73"/>
      <c r="H315" s="4" t="s">
        <v>16</v>
      </c>
      <c r="I315" s="39"/>
      <c r="K315" s="107"/>
      <c r="L315" s="75"/>
      <c r="M315" s="76"/>
      <c r="N315" s="75"/>
      <c r="O315" s="76"/>
      <c r="P315" s="75"/>
      <c r="Q315" s="76"/>
      <c r="R315" s="75"/>
      <c r="S315" s="76"/>
      <c r="T315" s="2"/>
      <c r="U315" s="2"/>
      <c r="V315" s="2"/>
    </row>
    <row r="316" spans="1:22" ht="13">
      <c r="A316" s="3" t="s">
        <v>1027</v>
      </c>
      <c r="B316" s="4" t="s">
        <v>1028</v>
      </c>
      <c r="C316" s="4">
        <v>2015</v>
      </c>
      <c r="D316" s="4"/>
      <c r="E316" s="4"/>
      <c r="F316" s="73" t="s">
        <v>1881</v>
      </c>
      <c r="G316" s="73"/>
      <c r="H316" s="4" t="s">
        <v>16</v>
      </c>
      <c r="I316" s="39"/>
      <c r="K316" s="107"/>
      <c r="L316" s="75"/>
      <c r="M316" s="76"/>
      <c r="N316" s="75"/>
      <c r="O316" s="76"/>
      <c r="P316" s="75"/>
      <c r="Q316" s="76"/>
      <c r="R316" s="75"/>
      <c r="S316" s="76"/>
      <c r="T316" s="2"/>
      <c r="U316" s="2"/>
      <c r="V316" s="2"/>
    </row>
    <row r="317" spans="1:22" ht="13">
      <c r="A317" s="3" t="s">
        <v>1029</v>
      </c>
      <c r="B317" s="4" t="s">
        <v>1030</v>
      </c>
      <c r="C317" s="4">
        <v>2015</v>
      </c>
      <c r="D317" s="4"/>
      <c r="E317" s="4"/>
      <c r="F317" s="73" t="s">
        <v>1882</v>
      </c>
      <c r="G317" s="73"/>
      <c r="H317" s="4" t="s">
        <v>16</v>
      </c>
      <c r="I317" s="39"/>
      <c r="K317" s="107"/>
      <c r="L317" s="75"/>
      <c r="M317" s="76"/>
      <c r="N317" s="75"/>
      <c r="O317" s="76"/>
      <c r="P317" s="75"/>
      <c r="Q317" s="76"/>
      <c r="R317" s="75"/>
      <c r="S317" s="76"/>
      <c r="T317" s="2"/>
      <c r="U317" s="2"/>
      <c r="V317" s="2"/>
    </row>
    <row r="318" spans="1:22" ht="13">
      <c r="A318" s="3" t="s">
        <v>1031</v>
      </c>
      <c r="B318" s="4" t="s">
        <v>1032</v>
      </c>
      <c r="C318" s="4">
        <v>2015</v>
      </c>
      <c r="D318" s="4"/>
      <c r="E318" s="4"/>
      <c r="F318" s="73" t="s">
        <v>1883</v>
      </c>
      <c r="G318" s="73"/>
      <c r="H318" s="4" t="s">
        <v>16</v>
      </c>
      <c r="I318" s="39"/>
      <c r="K318" s="107"/>
      <c r="L318" s="75"/>
      <c r="M318" s="76"/>
      <c r="N318" s="75"/>
      <c r="O318" s="76"/>
      <c r="P318" s="75"/>
      <c r="Q318" s="76"/>
      <c r="R318" s="75"/>
      <c r="S318" s="76"/>
      <c r="T318" s="2"/>
      <c r="U318" s="2"/>
      <c r="V318" s="2"/>
    </row>
    <row r="319" spans="1:22" ht="13">
      <c r="A319" s="3" t="s">
        <v>1033</v>
      </c>
      <c r="B319" s="4" t="s">
        <v>1034</v>
      </c>
      <c r="C319" s="4">
        <v>2015</v>
      </c>
      <c r="D319" s="4"/>
      <c r="E319" s="4"/>
      <c r="F319" s="73" t="s">
        <v>1884</v>
      </c>
      <c r="G319" s="73"/>
      <c r="H319" s="4" t="s">
        <v>7</v>
      </c>
      <c r="I319" s="39"/>
      <c r="K319" s="107"/>
      <c r="L319" s="75"/>
      <c r="M319" s="76"/>
      <c r="N319" s="75"/>
      <c r="O319" s="76"/>
      <c r="P319" s="75"/>
      <c r="Q319" s="76"/>
      <c r="R319" s="75"/>
      <c r="S319" s="76"/>
      <c r="T319" s="2"/>
      <c r="U319" s="2"/>
      <c r="V319" s="2"/>
    </row>
    <row r="320" spans="1:22" ht="13">
      <c r="A320" s="3" t="s">
        <v>1035</v>
      </c>
      <c r="B320" s="4" t="s">
        <v>1036</v>
      </c>
      <c r="C320" s="4">
        <v>2015</v>
      </c>
      <c r="D320" s="4"/>
      <c r="E320" s="4"/>
      <c r="F320" s="73" t="s">
        <v>1885</v>
      </c>
      <c r="G320" s="73"/>
      <c r="H320" s="4" t="s">
        <v>16</v>
      </c>
      <c r="I320" s="39"/>
      <c r="K320" s="107"/>
      <c r="L320" s="75"/>
      <c r="M320" s="76"/>
      <c r="N320" s="75"/>
      <c r="O320" s="76"/>
      <c r="P320" s="75"/>
      <c r="Q320" s="76"/>
      <c r="R320" s="75"/>
      <c r="S320" s="76"/>
      <c r="T320" s="2"/>
      <c r="U320" s="2"/>
      <c r="V320" s="2"/>
    </row>
    <row r="321" spans="1:22" ht="13">
      <c r="A321" s="3" t="s">
        <v>1037</v>
      </c>
      <c r="B321" s="4" t="s">
        <v>1038</v>
      </c>
      <c r="C321" s="4">
        <v>2015</v>
      </c>
      <c r="D321" s="4"/>
      <c r="E321" s="4"/>
      <c r="F321" s="73" t="s">
        <v>1886</v>
      </c>
      <c r="G321" s="73"/>
      <c r="H321" s="4" t="s">
        <v>7</v>
      </c>
      <c r="I321" s="39"/>
      <c r="K321" s="107"/>
      <c r="L321" s="75"/>
      <c r="M321" s="76"/>
      <c r="N321" s="75"/>
      <c r="O321" s="76"/>
      <c r="P321" s="75"/>
      <c r="Q321" s="76"/>
      <c r="R321" s="75"/>
      <c r="S321" s="76"/>
      <c r="T321" s="2"/>
      <c r="U321" s="2"/>
      <c r="V321" s="2"/>
    </row>
    <row r="322" spans="1:22" ht="13">
      <c r="A322" s="3" t="s">
        <v>1039</v>
      </c>
      <c r="B322" s="4" t="s">
        <v>1040</v>
      </c>
      <c r="C322" s="4">
        <v>2015</v>
      </c>
      <c r="D322" s="4"/>
      <c r="E322" s="4"/>
      <c r="F322" s="73" t="s">
        <v>1887</v>
      </c>
      <c r="G322" s="73"/>
      <c r="H322" s="4" t="s">
        <v>16</v>
      </c>
      <c r="I322" s="39"/>
      <c r="K322" s="107"/>
      <c r="L322" s="75"/>
      <c r="M322" s="76"/>
      <c r="N322" s="75"/>
      <c r="O322" s="76"/>
      <c r="P322" s="75"/>
      <c r="Q322" s="76"/>
      <c r="R322" s="75"/>
      <c r="S322" s="76"/>
      <c r="T322" s="2"/>
      <c r="U322" s="2"/>
      <c r="V322" s="2"/>
    </row>
    <row r="323" spans="1:22" ht="13">
      <c r="A323" s="3" t="s">
        <v>1041</v>
      </c>
      <c r="B323" s="4" t="s">
        <v>1042</v>
      </c>
      <c r="C323" s="4">
        <v>2015</v>
      </c>
      <c r="D323" s="4"/>
      <c r="E323" s="4"/>
      <c r="F323" s="73" t="s">
        <v>1888</v>
      </c>
      <c r="G323" s="73"/>
      <c r="H323" s="4" t="s">
        <v>16</v>
      </c>
      <c r="I323" s="39"/>
      <c r="K323" s="107"/>
      <c r="L323" s="75"/>
      <c r="M323" s="76"/>
      <c r="N323" s="75"/>
      <c r="O323" s="76"/>
      <c r="P323" s="75"/>
      <c r="Q323" s="76"/>
      <c r="R323" s="75"/>
      <c r="S323" s="76"/>
      <c r="T323" s="2"/>
      <c r="U323" s="2"/>
      <c r="V323" s="2"/>
    </row>
    <row r="324" spans="1:22" ht="13">
      <c r="A324" s="3" t="s">
        <v>1043</v>
      </c>
      <c r="B324" s="4" t="s">
        <v>1044</v>
      </c>
      <c r="C324" s="4">
        <v>2015</v>
      </c>
      <c r="D324" s="4"/>
      <c r="E324" s="4"/>
      <c r="F324" s="73" t="s">
        <v>1889</v>
      </c>
      <c r="G324" s="73"/>
      <c r="H324" s="4" t="s">
        <v>7</v>
      </c>
      <c r="I324" s="39"/>
      <c r="K324" s="107"/>
      <c r="L324" s="75"/>
      <c r="M324" s="76"/>
      <c r="N324" s="75"/>
      <c r="O324" s="76"/>
      <c r="P324" s="75"/>
      <c r="Q324" s="76"/>
      <c r="R324" s="75"/>
      <c r="S324" s="76"/>
      <c r="T324" s="2"/>
      <c r="U324" s="2"/>
      <c r="V324" s="2"/>
    </row>
    <row r="325" spans="1:22" ht="13">
      <c r="A325" s="3" t="s">
        <v>1045</v>
      </c>
      <c r="B325" s="4" t="s">
        <v>1046</v>
      </c>
      <c r="C325" s="4">
        <v>2015</v>
      </c>
      <c r="D325" s="4"/>
      <c r="E325" s="4"/>
      <c r="F325" s="73" t="s">
        <v>1890</v>
      </c>
      <c r="G325" s="73"/>
      <c r="H325" s="4" t="s">
        <v>16</v>
      </c>
      <c r="I325" s="39"/>
      <c r="K325" s="107"/>
      <c r="L325" s="75"/>
      <c r="M325" s="76"/>
      <c r="N325" s="75"/>
      <c r="O325" s="76"/>
      <c r="P325" s="75"/>
      <c r="Q325" s="76"/>
      <c r="R325" s="75"/>
      <c r="S325" s="76"/>
      <c r="T325" s="2"/>
      <c r="U325" s="2"/>
      <c r="V325" s="2"/>
    </row>
    <row r="326" spans="1:22" ht="13">
      <c r="A326" s="3" t="s">
        <v>1047</v>
      </c>
      <c r="B326" s="4" t="s">
        <v>1048</v>
      </c>
      <c r="C326" s="4">
        <v>2015</v>
      </c>
      <c r="D326" s="4"/>
      <c r="E326" s="4"/>
      <c r="F326" s="73" t="s">
        <v>1891</v>
      </c>
      <c r="G326" s="73"/>
      <c r="H326" s="4" t="s">
        <v>16</v>
      </c>
      <c r="I326" s="39"/>
      <c r="K326" s="107"/>
      <c r="L326" s="75"/>
      <c r="M326" s="76"/>
      <c r="N326" s="75"/>
      <c r="O326" s="76"/>
      <c r="P326" s="75"/>
      <c r="Q326" s="76"/>
      <c r="R326" s="75"/>
      <c r="S326" s="76"/>
      <c r="T326" s="2"/>
      <c r="U326" s="2"/>
      <c r="V326" s="2"/>
    </row>
    <row r="327" spans="1:22" ht="13">
      <c r="A327" s="3" t="s">
        <v>1049</v>
      </c>
      <c r="B327" s="4" t="s">
        <v>1050</v>
      </c>
      <c r="C327" s="4">
        <v>2015</v>
      </c>
      <c r="D327" s="4"/>
      <c r="E327" s="4"/>
      <c r="F327" s="73" t="s">
        <v>1892</v>
      </c>
      <c r="G327" s="73"/>
      <c r="H327" s="4" t="s">
        <v>7</v>
      </c>
      <c r="I327" s="39"/>
      <c r="K327" s="107"/>
      <c r="L327" s="75"/>
      <c r="M327" s="76"/>
      <c r="N327" s="75"/>
      <c r="O327" s="76"/>
      <c r="P327" s="75"/>
      <c r="Q327" s="76"/>
      <c r="R327" s="75"/>
      <c r="S327" s="76"/>
      <c r="T327" s="2"/>
      <c r="U327" s="2"/>
      <c r="V327" s="2"/>
    </row>
    <row r="328" spans="1:22" ht="13">
      <c r="A328" s="3" t="s">
        <v>1051</v>
      </c>
      <c r="B328" s="4" t="s">
        <v>1052</v>
      </c>
      <c r="C328" s="4">
        <v>2015</v>
      </c>
      <c r="D328" s="4"/>
      <c r="E328" s="4"/>
      <c r="F328" s="73" t="s">
        <v>1893</v>
      </c>
      <c r="G328" s="73"/>
      <c r="H328" s="4" t="s">
        <v>7</v>
      </c>
      <c r="I328" s="39"/>
      <c r="K328" s="107"/>
      <c r="L328" s="75"/>
      <c r="M328" s="76"/>
      <c r="N328" s="75"/>
      <c r="O328" s="76"/>
      <c r="P328" s="75"/>
      <c r="Q328" s="76"/>
      <c r="R328" s="75"/>
      <c r="S328" s="76"/>
      <c r="T328" s="2"/>
      <c r="U328" s="2"/>
      <c r="V328" s="2"/>
    </row>
    <row r="329" spans="1:22" ht="13">
      <c r="A329" s="3" t="s">
        <v>1053</v>
      </c>
      <c r="B329" s="4" t="s">
        <v>1054</v>
      </c>
      <c r="C329" s="4">
        <v>2015</v>
      </c>
      <c r="D329" s="4"/>
      <c r="E329" s="4"/>
      <c r="F329" s="73" t="s">
        <v>1894</v>
      </c>
      <c r="G329" s="73"/>
      <c r="H329" s="4" t="s">
        <v>16</v>
      </c>
      <c r="I329" s="39"/>
      <c r="K329" s="107"/>
      <c r="L329" s="75"/>
      <c r="M329" s="76"/>
      <c r="N329" s="75"/>
      <c r="O329" s="76"/>
      <c r="P329" s="75"/>
      <c r="Q329" s="76"/>
      <c r="R329" s="75"/>
      <c r="S329" s="76"/>
      <c r="T329" s="2"/>
      <c r="U329" s="2"/>
      <c r="V329" s="2"/>
    </row>
    <row r="330" spans="1:22" ht="13">
      <c r="A330" s="3" t="s">
        <v>1055</v>
      </c>
      <c r="B330" s="4" t="s">
        <v>1056</v>
      </c>
      <c r="C330" s="4">
        <v>2015</v>
      </c>
      <c r="D330" s="4"/>
      <c r="E330" s="4"/>
      <c r="F330" s="73" t="s">
        <v>1895</v>
      </c>
      <c r="G330" s="73"/>
      <c r="H330" s="4" t="s">
        <v>16</v>
      </c>
      <c r="I330" s="39"/>
      <c r="K330" s="107"/>
      <c r="L330" s="75"/>
      <c r="M330" s="76"/>
      <c r="N330" s="75"/>
      <c r="O330" s="76"/>
      <c r="P330" s="75"/>
      <c r="Q330" s="76"/>
      <c r="R330" s="75"/>
      <c r="S330" s="76"/>
      <c r="T330" s="2"/>
      <c r="U330" s="2"/>
      <c r="V330" s="2"/>
    </row>
    <row r="331" spans="1:22" ht="13">
      <c r="A331" s="3" t="s">
        <v>1057</v>
      </c>
      <c r="B331" s="4" t="s">
        <v>1058</v>
      </c>
      <c r="C331" s="4">
        <v>2015</v>
      </c>
      <c r="D331" s="4"/>
      <c r="E331" s="4"/>
      <c r="F331" s="73" t="s">
        <v>1896</v>
      </c>
      <c r="G331" s="73"/>
      <c r="H331" s="4" t="s">
        <v>7</v>
      </c>
      <c r="I331" s="39"/>
      <c r="K331" s="107"/>
      <c r="L331" s="75"/>
      <c r="M331" s="76"/>
      <c r="N331" s="75"/>
      <c r="O331" s="76"/>
      <c r="P331" s="75"/>
      <c r="Q331" s="76"/>
      <c r="R331" s="75"/>
      <c r="S331" s="76"/>
      <c r="T331" s="2"/>
      <c r="U331" s="2"/>
      <c r="V331" s="2"/>
    </row>
    <row r="332" spans="1:22" ht="13">
      <c r="A332" s="3" t="s">
        <v>1059</v>
      </c>
      <c r="B332" s="4" t="s">
        <v>1060</v>
      </c>
      <c r="C332" s="4">
        <v>2015</v>
      </c>
      <c r="D332" s="4"/>
      <c r="E332" s="4"/>
      <c r="F332" s="73" t="s">
        <v>1897</v>
      </c>
      <c r="G332" s="73"/>
      <c r="H332" s="4" t="s">
        <v>16</v>
      </c>
      <c r="I332" s="39"/>
      <c r="K332" s="107"/>
      <c r="L332" s="75"/>
      <c r="M332" s="76"/>
      <c r="N332" s="75"/>
      <c r="O332" s="76"/>
      <c r="P332" s="75"/>
      <c r="Q332" s="76"/>
      <c r="R332" s="75"/>
      <c r="S332" s="76"/>
      <c r="T332" s="2"/>
      <c r="U332" s="2"/>
      <c r="V332" s="2"/>
    </row>
    <row r="333" spans="1:22" ht="13">
      <c r="A333" s="3" t="s">
        <v>1061</v>
      </c>
      <c r="B333" s="4" t="s">
        <v>1062</v>
      </c>
      <c r="C333" s="4">
        <v>2015</v>
      </c>
      <c r="D333" s="4"/>
      <c r="E333" s="4"/>
      <c r="F333" s="73" t="s">
        <v>1898</v>
      </c>
      <c r="G333" s="73"/>
      <c r="H333" s="4" t="s">
        <v>16</v>
      </c>
      <c r="I333" s="39"/>
      <c r="K333" s="107"/>
      <c r="L333" s="75"/>
      <c r="M333" s="76"/>
      <c r="N333" s="75"/>
      <c r="O333" s="76"/>
      <c r="P333" s="75"/>
      <c r="Q333" s="76"/>
      <c r="R333" s="75"/>
      <c r="S333" s="76"/>
      <c r="T333" s="2"/>
      <c r="U333" s="2"/>
      <c r="V333" s="2"/>
    </row>
    <row r="334" spans="1:22" ht="13">
      <c r="A334" s="3" t="s">
        <v>1063</v>
      </c>
      <c r="B334" s="4" t="s">
        <v>1064</v>
      </c>
      <c r="C334" s="4">
        <v>2015</v>
      </c>
      <c r="D334" s="4"/>
      <c r="E334" s="4"/>
      <c r="F334" s="73" t="s">
        <v>1899</v>
      </c>
      <c r="G334" s="73"/>
      <c r="H334" s="4" t="s">
        <v>7</v>
      </c>
      <c r="I334" s="39"/>
      <c r="K334" s="107"/>
      <c r="L334" s="75"/>
      <c r="M334" s="76"/>
      <c r="N334" s="75"/>
      <c r="O334" s="76"/>
      <c r="P334" s="75"/>
      <c r="Q334" s="76"/>
      <c r="R334" s="75"/>
      <c r="S334" s="76"/>
      <c r="T334" s="2"/>
      <c r="U334" s="2"/>
      <c r="V334" s="2"/>
    </row>
    <row r="335" spans="1:22" ht="13">
      <c r="A335" s="3" t="s">
        <v>1065</v>
      </c>
      <c r="B335" s="4" t="s">
        <v>1066</v>
      </c>
      <c r="C335" s="4">
        <v>2015</v>
      </c>
      <c r="D335" s="4"/>
      <c r="E335" s="4"/>
      <c r="F335" s="73" t="s">
        <v>1900</v>
      </c>
      <c r="G335" s="73"/>
      <c r="H335" s="4" t="s">
        <v>16</v>
      </c>
      <c r="I335" s="39"/>
      <c r="K335" s="107"/>
      <c r="L335" s="75"/>
      <c r="M335" s="76"/>
      <c r="N335" s="75"/>
      <c r="O335" s="76"/>
      <c r="P335" s="75"/>
      <c r="Q335" s="76"/>
      <c r="R335" s="75"/>
      <c r="S335" s="76"/>
      <c r="T335" s="2"/>
      <c r="U335" s="2"/>
      <c r="V335" s="2"/>
    </row>
    <row r="336" spans="1:22" ht="13">
      <c r="A336" s="3" t="s">
        <v>1067</v>
      </c>
      <c r="B336" s="4" t="s">
        <v>1068</v>
      </c>
      <c r="C336" s="4">
        <v>2015</v>
      </c>
      <c r="D336" s="4"/>
      <c r="E336" s="4"/>
      <c r="F336" s="73" t="s">
        <v>1901</v>
      </c>
      <c r="G336" s="73"/>
      <c r="H336" s="4" t="s">
        <v>16</v>
      </c>
      <c r="I336" s="39"/>
      <c r="K336" s="107"/>
      <c r="L336" s="75"/>
      <c r="M336" s="76"/>
      <c r="N336" s="75"/>
      <c r="O336" s="76"/>
      <c r="P336" s="75"/>
      <c r="Q336" s="76"/>
      <c r="R336" s="75"/>
      <c r="S336" s="76"/>
      <c r="T336" s="2"/>
      <c r="U336" s="2"/>
      <c r="V336" s="2"/>
    </row>
    <row r="337" spans="1:22" ht="13">
      <c r="A337" s="3" t="s">
        <v>1069</v>
      </c>
      <c r="B337" s="4" t="s">
        <v>1070</v>
      </c>
      <c r="C337" s="4">
        <v>2015</v>
      </c>
      <c r="D337" s="4"/>
      <c r="E337" s="4"/>
      <c r="F337" s="73" t="s">
        <v>1902</v>
      </c>
      <c r="G337" s="73"/>
      <c r="H337" s="4" t="s">
        <v>16</v>
      </c>
      <c r="I337" s="39"/>
      <c r="K337" s="107"/>
      <c r="L337" s="75"/>
      <c r="M337" s="76"/>
      <c r="N337" s="75"/>
      <c r="O337" s="76"/>
      <c r="P337" s="75"/>
      <c r="Q337" s="76"/>
      <c r="R337" s="75"/>
      <c r="S337" s="76"/>
      <c r="T337" s="2"/>
      <c r="U337" s="2"/>
      <c r="V337" s="2"/>
    </row>
    <row r="338" spans="1:22" ht="13">
      <c r="A338" s="3" t="s">
        <v>1071</v>
      </c>
      <c r="B338" s="4" t="s">
        <v>1072</v>
      </c>
      <c r="C338" s="4">
        <v>2015</v>
      </c>
      <c r="D338" s="4"/>
      <c r="E338" s="4"/>
      <c r="F338" s="73" t="s">
        <v>1903</v>
      </c>
      <c r="G338" s="73"/>
      <c r="H338" s="4" t="s">
        <v>7</v>
      </c>
      <c r="I338" s="39"/>
      <c r="K338" s="107"/>
      <c r="L338" s="75"/>
      <c r="M338" s="76"/>
      <c r="N338" s="75"/>
      <c r="O338" s="76"/>
      <c r="P338" s="75"/>
      <c r="Q338" s="76"/>
      <c r="R338" s="75"/>
      <c r="S338" s="76"/>
      <c r="T338" s="2"/>
      <c r="U338" s="2"/>
      <c r="V338" s="2"/>
    </row>
    <row r="339" spans="1:22" ht="13">
      <c r="A339" s="3" t="s">
        <v>1073</v>
      </c>
      <c r="B339" s="4" t="s">
        <v>1074</v>
      </c>
      <c r="C339" s="4">
        <v>2015</v>
      </c>
      <c r="D339" s="4"/>
      <c r="E339" s="4"/>
      <c r="F339" s="73" t="s">
        <v>1904</v>
      </c>
      <c r="G339" s="73"/>
      <c r="H339" s="4" t="s">
        <v>16</v>
      </c>
      <c r="I339" s="39"/>
      <c r="K339" s="107"/>
      <c r="L339" s="75"/>
      <c r="M339" s="76"/>
      <c r="N339" s="75"/>
      <c r="O339" s="76"/>
      <c r="P339" s="75"/>
      <c r="Q339" s="76"/>
      <c r="R339" s="75"/>
      <c r="S339" s="76"/>
      <c r="T339" s="2"/>
      <c r="U339" s="2"/>
      <c r="V339" s="2"/>
    </row>
    <row r="340" spans="1:22" ht="13">
      <c r="A340" s="3" t="s">
        <v>1075</v>
      </c>
      <c r="B340" s="4" t="s">
        <v>1076</v>
      </c>
      <c r="C340" s="4">
        <v>2015</v>
      </c>
      <c r="D340" s="4"/>
      <c r="E340" s="4"/>
      <c r="F340" s="73" t="s">
        <v>1905</v>
      </c>
      <c r="G340" s="73"/>
      <c r="H340" s="4" t="s">
        <v>16</v>
      </c>
      <c r="I340" s="39"/>
      <c r="K340" s="107"/>
      <c r="L340" s="75"/>
      <c r="M340" s="76"/>
      <c r="N340" s="75"/>
      <c r="O340" s="76"/>
      <c r="P340" s="75"/>
      <c r="Q340" s="76"/>
      <c r="R340" s="75"/>
      <c r="S340" s="76"/>
      <c r="T340" s="2"/>
      <c r="U340" s="2"/>
      <c r="V340" s="2"/>
    </row>
    <row r="341" spans="1:22" ht="13">
      <c r="A341" s="3" t="s">
        <v>1077</v>
      </c>
      <c r="B341" s="4" t="s">
        <v>1078</v>
      </c>
      <c r="C341" s="4">
        <v>2015</v>
      </c>
      <c r="D341" s="4"/>
      <c r="E341" s="4"/>
      <c r="F341" s="73" t="s">
        <v>1906</v>
      </c>
      <c r="G341" s="73"/>
      <c r="H341" s="4" t="s">
        <v>16</v>
      </c>
      <c r="I341" s="39"/>
      <c r="K341" s="107"/>
      <c r="L341" s="75"/>
      <c r="M341" s="76"/>
      <c r="N341" s="75"/>
      <c r="O341" s="76"/>
      <c r="P341" s="75"/>
      <c r="Q341" s="76"/>
      <c r="R341" s="75"/>
      <c r="S341" s="76"/>
      <c r="T341" s="2"/>
      <c r="U341" s="2"/>
      <c r="V341" s="2"/>
    </row>
    <row r="342" spans="1:22" ht="13">
      <c r="A342" s="3" t="s">
        <v>1079</v>
      </c>
      <c r="B342" s="4" t="s">
        <v>1080</v>
      </c>
      <c r="C342" s="4">
        <v>2015</v>
      </c>
      <c r="D342" s="4"/>
      <c r="E342" s="4"/>
      <c r="F342" s="73" t="s">
        <v>1907</v>
      </c>
      <c r="G342" s="73"/>
      <c r="H342" s="4" t="s">
        <v>16</v>
      </c>
      <c r="I342" s="39"/>
      <c r="K342" s="107"/>
      <c r="L342" s="75"/>
      <c r="M342" s="76"/>
      <c r="N342" s="75"/>
      <c r="O342" s="76"/>
      <c r="P342" s="75"/>
      <c r="Q342" s="76"/>
      <c r="R342" s="75"/>
      <c r="S342" s="76"/>
      <c r="T342" s="2"/>
      <c r="U342" s="2"/>
      <c r="V342" s="2"/>
    </row>
    <row r="343" spans="1:22" ht="13">
      <c r="A343" s="3" t="s">
        <v>1081</v>
      </c>
      <c r="B343" s="4" t="s">
        <v>1082</v>
      </c>
      <c r="C343" s="4">
        <v>2015</v>
      </c>
      <c r="D343" s="4"/>
      <c r="E343" s="4"/>
      <c r="F343" s="73" t="s">
        <v>1908</v>
      </c>
      <c r="G343" s="73"/>
      <c r="H343" s="4" t="s">
        <v>7</v>
      </c>
      <c r="I343" s="39"/>
      <c r="K343" s="107"/>
      <c r="L343" s="75"/>
      <c r="M343" s="76"/>
      <c r="N343" s="75"/>
      <c r="O343" s="76"/>
      <c r="P343" s="75"/>
      <c r="Q343" s="76"/>
      <c r="R343" s="75"/>
      <c r="S343" s="76"/>
      <c r="T343" s="2"/>
      <c r="U343" s="2"/>
      <c r="V343" s="2"/>
    </row>
    <row r="344" spans="1:22" ht="13">
      <c r="A344" s="3" t="s">
        <v>1083</v>
      </c>
      <c r="B344" s="4" t="s">
        <v>1084</v>
      </c>
      <c r="C344" s="4">
        <v>2014</v>
      </c>
      <c r="D344" s="4"/>
      <c r="E344" s="4"/>
      <c r="F344" s="73" t="s">
        <v>1909</v>
      </c>
      <c r="G344" s="73"/>
      <c r="H344" s="4" t="s">
        <v>16</v>
      </c>
      <c r="I344" s="39"/>
      <c r="K344" s="107"/>
      <c r="L344" s="75"/>
      <c r="M344" s="76"/>
      <c r="N344" s="75"/>
      <c r="O344" s="76"/>
      <c r="P344" s="75"/>
      <c r="Q344" s="76"/>
      <c r="R344" s="75"/>
      <c r="S344" s="76"/>
      <c r="T344" s="2"/>
      <c r="U344" s="2"/>
      <c r="V344" s="2"/>
    </row>
    <row r="345" spans="1:22" ht="13">
      <c r="A345" s="3" t="s">
        <v>1085</v>
      </c>
      <c r="B345" s="4" t="s">
        <v>1086</v>
      </c>
      <c r="C345" s="4">
        <v>2014</v>
      </c>
      <c r="D345" s="4"/>
      <c r="E345" s="4"/>
      <c r="F345" s="73" t="s">
        <v>1910</v>
      </c>
      <c r="G345" s="73"/>
      <c r="H345" s="4" t="s">
        <v>16</v>
      </c>
      <c r="I345" s="39"/>
      <c r="K345" s="107"/>
      <c r="L345" s="75"/>
      <c r="M345" s="76"/>
      <c r="N345" s="75"/>
      <c r="O345" s="76"/>
      <c r="P345" s="75"/>
      <c r="Q345" s="76"/>
      <c r="R345" s="75"/>
      <c r="S345" s="76"/>
      <c r="T345" s="2"/>
      <c r="U345" s="2"/>
      <c r="V345" s="2"/>
    </row>
    <row r="346" spans="1:22" ht="13">
      <c r="A346" s="3" t="s">
        <v>1087</v>
      </c>
      <c r="B346" s="4" t="s">
        <v>1088</v>
      </c>
      <c r="C346" s="4">
        <v>2014</v>
      </c>
      <c r="D346" s="4"/>
      <c r="E346" s="4"/>
      <c r="F346" s="73" t="s">
        <v>1911</v>
      </c>
      <c r="G346" s="73"/>
      <c r="H346" s="4" t="s">
        <v>16</v>
      </c>
      <c r="I346" s="39"/>
      <c r="K346" s="107"/>
      <c r="L346" s="75"/>
      <c r="M346" s="76"/>
      <c r="N346" s="75"/>
      <c r="O346" s="76"/>
      <c r="P346" s="75"/>
      <c r="Q346" s="76"/>
      <c r="R346" s="75"/>
      <c r="S346" s="76"/>
      <c r="T346" s="2"/>
      <c r="U346" s="2"/>
      <c r="V346" s="2"/>
    </row>
    <row r="347" spans="1:22" ht="13">
      <c r="A347" s="3" t="s">
        <v>1089</v>
      </c>
      <c r="B347" s="4" t="s">
        <v>1090</v>
      </c>
      <c r="C347" s="4">
        <v>2014</v>
      </c>
      <c r="D347" s="4"/>
      <c r="E347" s="4"/>
      <c r="F347" s="73" t="s">
        <v>1912</v>
      </c>
      <c r="G347" s="73"/>
      <c r="H347" s="4" t="s">
        <v>7</v>
      </c>
      <c r="I347" s="39"/>
      <c r="K347" s="107"/>
      <c r="L347" s="75"/>
      <c r="M347" s="76"/>
      <c r="N347" s="75"/>
      <c r="O347" s="76"/>
      <c r="P347" s="75"/>
      <c r="Q347" s="76"/>
      <c r="R347" s="75"/>
      <c r="S347" s="76"/>
      <c r="T347" s="2"/>
      <c r="U347" s="2"/>
      <c r="V347" s="2"/>
    </row>
    <row r="348" spans="1:22" ht="13">
      <c r="A348" s="3" t="s">
        <v>1091</v>
      </c>
      <c r="B348" s="4" t="s">
        <v>1092</v>
      </c>
      <c r="C348" s="4">
        <v>2014</v>
      </c>
      <c r="D348" s="4"/>
      <c r="E348" s="4"/>
      <c r="F348" s="73" t="s">
        <v>1913</v>
      </c>
      <c r="G348" s="73"/>
      <c r="H348" s="4" t="s">
        <v>16</v>
      </c>
      <c r="I348" s="39"/>
      <c r="K348" s="107"/>
      <c r="L348" s="75"/>
      <c r="M348" s="76"/>
      <c r="N348" s="75"/>
      <c r="O348" s="76"/>
      <c r="P348" s="75"/>
      <c r="Q348" s="76"/>
      <c r="R348" s="75"/>
      <c r="S348" s="76"/>
      <c r="T348" s="2"/>
      <c r="U348" s="2"/>
      <c r="V348" s="2"/>
    </row>
    <row r="349" spans="1:22" ht="13">
      <c r="A349" s="3" t="s">
        <v>1093</v>
      </c>
      <c r="B349" s="4" t="s">
        <v>1094</v>
      </c>
      <c r="C349" s="4">
        <v>2014</v>
      </c>
      <c r="D349" s="4"/>
      <c r="E349" s="4"/>
      <c r="F349" s="73" t="s">
        <v>1914</v>
      </c>
      <c r="G349" s="73"/>
      <c r="H349" s="4" t="s">
        <v>16</v>
      </c>
      <c r="I349" s="39"/>
      <c r="K349" s="107"/>
      <c r="L349" s="75"/>
      <c r="M349" s="76"/>
      <c r="N349" s="75"/>
      <c r="O349" s="76"/>
      <c r="P349" s="75"/>
      <c r="Q349" s="76"/>
      <c r="R349" s="75"/>
      <c r="S349" s="76"/>
      <c r="T349" s="2"/>
      <c r="U349" s="2"/>
      <c r="V349" s="2"/>
    </row>
    <row r="350" spans="1:22" ht="13">
      <c r="A350" s="3" t="s">
        <v>1095</v>
      </c>
      <c r="B350" s="4" t="s">
        <v>1096</v>
      </c>
      <c r="C350" s="4">
        <v>2014</v>
      </c>
      <c r="D350" s="4"/>
      <c r="E350" s="4"/>
      <c r="F350" s="73" t="s">
        <v>1915</v>
      </c>
      <c r="G350" s="73"/>
      <c r="H350" s="4" t="s">
        <v>7</v>
      </c>
      <c r="I350" s="39"/>
      <c r="K350" s="107"/>
      <c r="L350" s="75"/>
      <c r="M350" s="76"/>
      <c r="N350" s="75"/>
      <c r="O350" s="76"/>
      <c r="P350" s="75"/>
      <c r="Q350" s="76"/>
      <c r="R350" s="75"/>
      <c r="S350" s="76"/>
      <c r="T350" s="2"/>
      <c r="U350" s="2"/>
      <c r="V350" s="2"/>
    </row>
    <row r="351" spans="1:22" ht="13">
      <c r="A351" s="3" t="s">
        <v>1097</v>
      </c>
      <c r="B351" s="4" t="s">
        <v>1098</v>
      </c>
      <c r="C351" s="4">
        <v>2014</v>
      </c>
      <c r="D351" s="4"/>
      <c r="E351" s="4"/>
      <c r="F351" s="73" t="s">
        <v>1916</v>
      </c>
      <c r="G351" s="73"/>
      <c r="H351" s="4" t="s">
        <v>7</v>
      </c>
      <c r="I351" s="39"/>
      <c r="K351" s="107"/>
      <c r="L351" s="75"/>
      <c r="M351" s="76"/>
      <c r="N351" s="75"/>
      <c r="O351" s="76"/>
      <c r="P351" s="75"/>
      <c r="Q351" s="76"/>
      <c r="R351" s="75"/>
      <c r="S351" s="76"/>
      <c r="T351" s="2"/>
      <c r="U351" s="2"/>
      <c r="V351" s="2"/>
    </row>
    <row r="352" spans="1:22" ht="13">
      <c r="A352" s="3" t="s">
        <v>1099</v>
      </c>
      <c r="B352" s="4" t="s">
        <v>1100</v>
      </c>
      <c r="C352" s="4">
        <v>2014</v>
      </c>
      <c r="D352" s="4"/>
      <c r="E352" s="4"/>
      <c r="F352" s="73" t="s">
        <v>1917</v>
      </c>
      <c r="G352" s="73"/>
      <c r="H352" s="4" t="s">
        <v>7</v>
      </c>
      <c r="I352" s="39"/>
      <c r="K352" s="107"/>
      <c r="L352" s="75"/>
      <c r="M352" s="76"/>
      <c r="N352" s="75"/>
      <c r="O352" s="76"/>
      <c r="P352" s="75"/>
      <c r="Q352" s="76"/>
      <c r="R352" s="75"/>
      <c r="S352" s="76"/>
      <c r="T352" s="2"/>
      <c r="U352" s="2"/>
      <c r="V352" s="2"/>
    </row>
    <row r="353" spans="1:22" ht="13">
      <c r="A353" s="3" t="s">
        <v>1101</v>
      </c>
      <c r="B353" s="4" t="s">
        <v>1102</v>
      </c>
      <c r="C353" s="4">
        <v>2014</v>
      </c>
      <c r="D353" s="4"/>
      <c r="E353" s="4"/>
      <c r="F353" s="73" t="s">
        <v>1918</v>
      </c>
      <c r="G353" s="73"/>
      <c r="H353" s="4" t="s">
        <v>16</v>
      </c>
      <c r="I353" s="39"/>
      <c r="K353" s="107"/>
      <c r="L353" s="75"/>
      <c r="M353" s="76"/>
      <c r="N353" s="75"/>
      <c r="O353" s="76"/>
      <c r="P353" s="75"/>
      <c r="Q353" s="76"/>
      <c r="R353" s="75"/>
      <c r="S353" s="76"/>
      <c r="T353" s="2"/>
      <c r="U353" s="2"/>
      <c r="V353" s="2"/>
    </row>
    <row r="354" spans="1:22" ht="13">
      <c r="A354" s="3" t="s">
        <v>1103</v>
      </c>
      <c r="B354" s="4" t="s">
        <v>1104</v>
      </c>
      <c r="C354" s="4">
        <v>2014</v>
      </c>
      <c r="D354" s="4"/>
      <c r="E354" s="4"/>
      <c r="F354" s="73" t="s">
        <v>1919</v>
      </c>
      <c r="G354" s="73"/>
      <c r="H354" s="4" t="s">
        <v>7</v>
      </c>
      <c r="I354" s="39"/>
      <c r="K354" s="107"/>
      <c r="L354" s="75"/>
      <c r="M354" s="76"/>
      <c r="N354" s="75"/>
      <c r="O354" s="76"/>
      <c r="P354" s="75"/>
      <c r="Q354" s="76"/>
      <c r="R354" s="75"/>
      <c r="S354" s="76"/>
      <c r="T354" s="2"/>
      <c r="U354" s="2"/>
      <c r="V354" s="2"/>
    </row>
    <row r="355" spans="1:22" ht="13">
      <c r="A355" s="3" t="s">
        <v>1105</v>
      </c>
      <c r="B355" s="4" t="s">
        <v>1106</v>
      </c>
      <c r="C355" s="4">
        <v>2014</v>
      </c>
      <c r="D355" s="4"/>
      <c r="E355" s="4"/>
      <c r="F355" s="73" t="s">
        <v>1920</v>
      </c>
      <c r="G355" s="73"/>
      <c r="H355" s="4" t="s">
        <v>16</v>
      </c>
      <c r="I355" s="39"/>
      <c r="K355" s="107"/>
      <c r="L355" s="75"/>
      <c r="M355" s="76"/>
      <c r="N355" s="75"/>
      <c r="O355" s="76"/>
      <c r="P355" s="75"/>
      <c r="Q355" s="76"/>
      <c r="R355" s="75"/>
      <c r="S355" s="76"/>
      <c r="T355" s="2"/>
      <c r="U355" s="2"/>
      <c r="V355" s="2"/>
    </row>
    <row r="356" spans="1:22" ht="13">
      <c r="A356" s="3" t="s">
        <v>1107</v>
      </c>
      <c r="B356" s="4" t="s">
        <v>1108</v>
      </c>
      <c r="C356" s="4">
        <v>2014</v>
      </c>
      <c r="D356" s="4"/>
      <c r="E356" s="4"/>
      <c r="F356" s="73" t="s">
        <v>1921</v>
      </c>
      <c r="G356" s="73"/>
      <c r="H356" s="4" t="s">
        <v>16</v>
      </c>
      <c r="I356" s="39"/>
      <c r="K356" s="107"/>
      <c r="L356" s="75"/>
      <c r="M356" s="76"/>
      <c r="N356" s="75"/>
      <c r="O356" s="76"/>
      <c r="P356" s="75"/>
      <c r="Q356" s="76"/>
      <c r="R356" s="75"/>
      <c r="S356" s="76"/>
      <c r="T356" s="2"/>
      <c r="U356" s="2"/>
      <c r="V356" s="2"/>
    </row>
    <row r="357" spans="1:22" ht="13">
      <c r="A357" s="3" t="s">
        <v>1109</v>
      </c>
      <c r="B357" s="4" t="s">
        <v>1110</v>
      </c>
      <c r="C357" s="4">
        <v>2014</v>
      </c>
      <c r="D357" s="4"/>
      <c r="E357" s="4"/>
      <c r="F357" s="73" t="s">
        <v>1922</v>
      </c>
      <c r="G357" s="73"/>
      <c r="H357" s="4" t="s">
        <v>16</v>
      </c>
      <c r="I357" s="39"/>
      <c r="K357" s="107"/>
      <c r="L357" s="75"/>
      <c r="M357" s="76"/>
      <c r="N357" s="75"/>
      <c r="O357" s="76"/>
      <c r="P357" s="75"/>
      <c r="Q357" s="76"/>
      <c r="R357" s="75"/>
      <c r="S357" s="76"/>
      <c r="T357" s="2"/>
      <c r="U357" s="2"/>
      <c r="V357" s="2"/>
    </row>
    <row r="358" spans="1:22" ht="13">
      <c r="A358" s="3" t="s">
        <v>1111</v>
      </c>
      <c r="B358" s="4" t="s">
        <v>1112</v>
      </c>
      <c r="C358" s="4">
        <v>2014</v>
      </c>
      <c r="D358" s="4"/>
      <c r="E358" s="4"/>
      <c r="F358" s="73" t="s">
        <v>1923</v>
      </c>
      <c r="G358" s="73"/>
      <c r="H358" s="4" t="s">
        <v>16</v>
      </c>
      <c r="I358" s="39"/>
      <c r="K358" s="107"/>
      <c r="L358" s="75"/>
      <c r="M358" s="76"/>
      <c r="N358" s="75"/>
      <c r="O358" s="76"/>
      <c r="P358" s="75"/>
      <c r="Q358" s="76"/>
      <c r="R358" s="75"/>
      <c r="S358" s="76"/>
      <c r="T358" s="2"/>
      <c r="U358" s="2"/>
      <c r="V358" s="2"/>
    </row>
    <row r="359" spans="1:22" ht="13">
      <c r="A359" s="3" t="s">
        <v>1113</v>
      </c>
      <c r="B359" s="4" t="s">
        <v>1114</v>
      </c>
      <c r="C359" s="4">
        <v>2014</v>
      </c>
      <c r="D359" s="4"/>
      <c r="E359" s="4"/>
      <c r="F359" s="73" t="s">
        <v>1924</v>
      </c>
      <c r="G359" s="73"/>
      <c r="H359" s="4" t="s">
        <v>7</v>
      </c>
      <c r="I359" s="39"/>
      <c r="K359" s="107"/>
      <c r="L359" s="75"/>
      <c r="M359" s="76"/>
      <c r="N359" s="75"/>
      <c r="O359" s="76"/>
      <c r="P359" s="75"/>
      <c r="Q359" s="76"/>
      <c r="R359" s="75"/>
      <c r="S359" s="76"/>
      <c r="T359" s="2"/>
      <c r="U359" s="2"/>
      <c r="V359" s="2"/>
    </row>
    <row r="360" spans="1:22" ht="13">
      <c r="A360" s="3" t="s">
        <v>1115</v>
      </c>
      <c r="B360" s="4" t="s">
        <v>1116</v>
      </c>
      <c r="C360" s="4">
        <v>2014</v>
      </c>
      <c r="D360" s="4"/>
      <c r="E360" s="4"/>
      <c r="F360" s="73" t="s">
        <v>1925</v>
      </c>
      <c r="G360" s="73"/>
      <c r="H360" s="4" t="s">
        <v>7</v>
      </c>
      <c r="I360" s="39"/>
      <c r="K360" s="107"/>
      <c r="L360" s="75"/>
      <c r="M360" s="76"/>
      <c r="N360" s="75"/>
      <c r="O360" s="76"/>
      <c r="P360" s="75"/>
      <c r="Q360" s="76"/>
      <c r="R360" s="75"/>
      <c r="S360" s="76"/>
      <c r="T360" s="2"/>
      <c r="U360" s="2"/>
      <c r="V360" s="2"/>
    </row>
    <row r="361" spans="1:22" ht="13">
      <c r="A361" s="3" t="s">
        <v>1117</v>
      </c>
      <c r="B361" s="4" t="s">
        <v>1118</v>
      </c>
      <c r="C361" s="4">
        <v>2014</v>
      </c>
      <c r="D361" s="4"/>
      <c r="E361" s="4"/>
      <c r="F361" s="73" t="s">
        <v>1926</v>
      </c>
      <c r="G361" s="73"/>
      <c r="H361" s="4" t="s">
        <v>16</v>
      </c>
      <c r="I361" s="39"/>
      <c r="K361" s="107"/>
      <c r="L361" s="75"/>
      <c r="M361" s="76"/>
      <c r="N361" s="75"/>
      <c r="O361" s="76"/>
      <c r="P361" s="75"/>
      <c r="Q361" s="76"/>
      <c r="R361" s="75"/>
      <c r="S361" s="76"/>
      <c r="T361" s="2"/>
      <c r="U361" s="2"/>
      <c r="V361" s="2"/>
    </row>
    <row r="362" spans="1:22" ht="13">
      <c r="A362" s="3" t="s">
        <v>1119</v>
      </c>
      <c r="B362" s="4" t="s">
        <v>1120</v>
      </c>
      <c r="C362" s="4">
        <v>2014</v>
      </c>
      <c r="D362" s="4"/>
      <c r="E362" s="4"/>
      <c r="F362" s="73" t="s">
        <v>1927</v>
      </c>
      <c r="G362" s="73"/>
      <c r="H362" s="4" t="s">
        <v>16</v>
      </c>
      <c r="I362" s="39"/>
      <c r="K362" s="107"/>
      <c r="L362" s="75"/>
      <c r="M362" s="76"/>
      <c r="N362" s="75"/>
      <c r="O362" s="76"/>
      <c r="P362" s="75"/>
      <c r="Q362" s="76"/>
      <c r="R362" s="75"/>
      <c r="S362" s="76"/>
      <c r="T362" s="2"/>
      <c r="U362" s="2"/>
      <c r="V362" s="2"/>
    </row>
    <row r="363" spans="1:22" ht="13">
      <c r="A363" s="3" t="s">
        <v>1121</v>
      </c>
      <c r="B363" s="4" t="s">
        <v>1122</v>
      </c>
      <c r="C363" s="4">
        <v>2014</v>
      </c>
      <c r="D363" s="4"/>
      <c r="E363" s="4"/>
      <c r="F363" s="73" t="s">
        <v>1928</v>
      </c>
      <c r="G363" s="73"/>
      <c r="H363" s="4" t="s">
        <v>7</v>
      </c>
      <c r="I363" s="39"/>
      <c r="K363" s="107"/>
      <c r="L363" s="75"/>
      <c r="M363" s="76"/>
      <c r="N363" s="75"/>
      <c r="O363" s="76"/>
      <c r="P363" s="75"/>
      <c r="Q363" s="76"/>
      <c r="R363" s="75"/>
      <c r="S363" s="76"/>
      <c r="T363" s="2"/>
      <c r="U363" s="2"/>
      <c r="V363" s="2"/>
    </row>
    <row r="364" spans="1:22" ht="13">
      <c r="A364" s="3" t="s">
        <v>1123</v>
      </c>
      <c r="B364" s="4" t="s">
        <v>1124</v>
      </c>
      <c r="C364" s="4">
        <v>2014</v>
      </c>
      <c r="D364" s="4"/>
      <c r="E364" s="4"/>
      <c r="F364" s="73" t="s">
        <v>1929</v>
      </c>
      <c r="G364" s="73"/>
      <c r="H364" s="4" t="s">
        <v>16</v>
      </c>
      <c r="I364" s="39"/>
      <c r="K364" s="107"/>
      <c r="L364" s="75"/>
      <c r="M364" s="76"/>
      <c r="N364" s="75"/>
      <c r="O364" s="76"/>
      <c r="P364" s="75"/>
      <c r="Q364" s="76"/>
      <c r="R364" s="75"/>
      <c r="S364" s="76"/>
      <c r="T364" s="2"/>
      <c r="U364" s="2"/>
      <c r="V364" s="2"/>
    </row>
    <row r="365" spans="1:22" ht="13">
      <c r="A365" s="3" t="s">
        <v>1125</v>
      </c>
      <c r="B365" s="4" t="s">
        <v>1126</v>
      </c>
      <c r="C365" s="4">
        <v>2014</v>
      </c>
      <c r="D365" s="4"/>
      <c r="E365" s="4"/>
      <c r="F365" s="73" t="s">
        <v>1930</v>
      </c>
      <c r="G365" s="73"/>
      <c r="H365" s="4" t="s">
        <v>16</v>
      </c>
      <c r="I365" s="39"/>
      <c r="K365" s="107"/>
      <c r="L365" s="75"/>
      <c r="M365" s="76"/>
      <c r="N365" s="75"/>
      <c r="O365" s="76"/>
      <c r="P365" s="75"/>
      <c r="Q365" s="76"/>
      <c r="R365" s="75"/>
      <c r="S365" s="76"/>
      <c r="T365" s="2"/>
      <c r="U365" s="2"/>
      <c r="V365" s="2"/>
    </row>
    <row r="366" spans="1:22" ht="13">
      <c r="A366" s="3" t="s">
        <v>1127</v>
      </c>
      <c r="B366" s="4" t="s">
        <v>1128</v>
      </c>
      <c r="C366" s="4">
        <v>2014</v>
      </c>
      <c r="D366" s="4"/>
      <c r="E366" s="4"/>
      <c r="F366" s="73" t="s">
        <v>1931</v>
      </c>
      <c r="G366" s="73"/>
      <c r="H366" s="4" t="s">
        <v>7</v>
      </c>
      <c r="I366" s="39"/>
      <c r="K366" s="107"/>
      <c r="L366" s="75"/>
      <c r="M366" s="76"/>
      <c r="N366" s="75"/>
      <c r="O366" s="76"/>
      <c r="P366" s="75"/>
      <c r="Q366" s="76"/>
      <c r="R366" s="75"/>
      <c r="S366" s="76"/>
      <c r="T366" s="2"/>
      <c r="U366" s="2"/>
      <c r="V366" s="2"/>
    </row>
    <row r="367" spans="1:22" ht="13">
      <c r="A367" s="3" t="s">
        <v>1129</v>
      </c>
      <c r="B367" s="4" t="s">
        <v>1130</v>
      </c>
      <c r="C367" s="4">
        <v>2014</v>
      </c>
      <c r="D367" s="4"/>
      <c r="E367" s="4"/>
      <c r="F367" s="73" t="s">
        <v>1932</v>
      </c>
      <c r="G367" s="73"/>
      <c r="H367" s="4" t="s">
        <v>16</v>
      </c>
      <c r="I367" s="39"/>
      <c r="K367" s="107"/>
      <c r="L367" s="75"/>
      <c r="M367" s="76"/>
      <c r="N367" s="75"/>
      <c r="O367" s="76"/>
      <c r="P367" s="75"/>
      <c r="Q367" s="76"/>
      <c r="R367" s="75"/>
      <c r="S367" s="76"/>
      <c r="T367" s="2"/>
      <c r="U367" s="2"/>
      <c r="V367" s="2"/>
    </row>
    <row r="368" spans="1:22" ht="13">
      <c r="A368" s="3" t="s">
        <v>1131</v>
      </c>
      <c r="B368" s="4" t="s">
        <v>1132</v>
      </c>
      <c r="C368" s="4">
        <v>2014</v>
      </c>
      <c r="D368" s="4"/>
      <c r="E368" s="4"/>
      <c r="F368" s="73" t="s">
        <v>1933</v>
      </c>
      <c r="G368" s="73"/>
      <c r="H368" s="4" t="s">
        <v>7</v>
      </c>
      <c r="I368" s="39"/>
      <c r="K368" s="107"/>
      <c r="L368" s="75"/>
      <c r="M368" s="76"/>
      <c r="N368" s="75"/>
      <c r="O368" s="76"/>
      <c r="P368" s="75"/>
      <c r="Q368" s="76"/>
      <c r="R368" s="75"/>
      <c r="S368" s="76"/>
      <c r="T368" s="2"/>
      <c r="U368" s="2"/>
      <c r="V368" s="2"/>
    </row>
    <row r="369" spans="1:22" ht="13">
      <c r="A369" s="3" t="s">
        <v>1133</v>
      </c>
      <c r="B369" s="4" t="s">
        <v>1134</v>
      </c>
      <c r="C369" s="4">
        <v>2014</v>
      </c>
      <c r="D369" s="4"/>
      <c r="E369" s="4"/>
      <c r="F369" s="73" t="s">
        <v>1934</v>
      </c>
      <c r="G369" s="73"/>
      <c r="H369" s="4" t="s">
        <v>16</v>
      </c>
      <c r="I369" s="39"/>
      <c r="K369" s="107"/>
      <c r="L369" s="75"/>
      <c r="M369" s="76"/>
      <c r="N369" s="75"/>
      <c r="O369" s="76"/>
      <c r="P369" s="75"/>
      <c r="Q369" s="76"/>
      <c r="R369" s="75"/>
      <c r="S369" s="76"/>
      <c r="T369" s="2"/>
      <c r="U369" s="2"/>
      <c r="V369" s="2"/>
    </row>
    <row r="370" spans="1:22" ht="13">
      <c r="A370" s="3" t="s">
        <v>1135</v>
      </c>
      <c r="B370" s="4" t="s">
        <v>1136</v>
      </c>
      <c r="C370" s="4">
        <v>2014</v>
      </c>
      <c r="D370" s="4"/>
      <c r="E370" s="4"/>
      <c r="F370" s="73" t="s">
        <v>1935</v>
      </c>
      <c r="G370" s="73"/>
      <c r="H370" s="4" t="s">
        <v>16</v>
      </c>
      <c r="I370" s="39"/>
      <c r="K370" s="107"/>
      <c r="L370" s="75"/>
      <c r="M370" s="76"/>
      <c r="N370" s="75"/>
      <c r="O370" s="76"/>
      <c r="P370" s="75"/>
      <c r="Q370" s="76"/>
      <c r="R370" s="75"/>
      <c r="S370" s="76"/>
      <c r="T370" s="2"/>
      <c r="U370" s="2"/>
      <c r="V370" s="2"/>
    </row>
    <row r="371" spans="1:22" ht="13">
      <c r="A371" s="3" t="s">
        <v>1137</v>
      </c>
      <c r="B371" s="4" t="s">
        <v>1138</v>
      </c>
      <c r="C371" s="4">
        <v>2014</v>
      </c>
      <c r="D371" s="4"/>
      <c r="E371" s="4"/>
      <c r="F371" s="73" t="s">
        <v>1936</v>
      </c>
      <c r="G371" s="73"/>
      <c r="H371" s="4" t="s">
        <v>7</v>
      </c>
      <c r="I371" s="39"/>
      <c r="K371" s="107"/>
      <c r="L371" s="75"/>
      <c r="M371" s="76"/>
      <c r="N371" s="75"/>
      <c r="O371" s="76"/>
      <c r="P371" s="75"/>
      <c r="Q371" s="76"/>
      <c r="R371" s="75"/>
      <c r="S371" s="76"/>
      <c r="T371" s="2"/>
      <c r="U371" s="2"/>
      <c r="V371" s="2"/>
    </row>
    <row r="372" spans="1:22" ht="13">
      <c r="A372" s="3" t="s">
        <v>1139</v>
      </c>
      <c r="B372" s="4" t="s">
        <v>1140</v>
      </c>
      <c r="C372" s="4">
        <v>2013</v>
      </c>
      <c r="D372" s="4"/>
      <c r="E372" s="4"/>
      <c r="F372" s="73" t="s">
        <v>1937</v>
      </c>
      <c r="G372" s="73"/>
      <c r="H372" s="4" t="s">
        <v>16</v>
      </c>
      <c r="I372" s="39"/>
      <c r="K372" s="107"/>
      <c r="L372" s="75"/>
      <c r="M372" s="76"/>
      <c r="N372" s="75"/>
      <c r="O372" s="76"/>
      <c r="P372" s="75"/>
      <c r="Q372" s="76"/>
      <c r="R372" s="75"/>
      <c r="S372" s="76"/>
      <c r="T372" s="2"/>
      <c r="U372" s="2"/>
      <c r="V372" s="2"/>
    </row>
    <row r="373" spans="1:22" ht="13">
      <c r="A373" s="3" t="s">
        <v>1141</v>
      </c>
      <c r="B373" s="4" t="s">
        <v>1142</v>
      </c>
      <c r="C373" s="4">
        <v>2013</v>
      </c>
      <c r="D373" s="4"/>
      <c r="E373" s="4"/>
      <c r="F373" s="73" t="s">
        <v>1938</v>
      </c>
      <c r="G373" s="73"/>
      <c r="H373" s="4" t="s">
        <v>16</v>
      </c>
      <c r="I373" s="39"/>
      <c r="K373" s="107"/>
      <c r="L373" s="75"/>
      <c r="M373" s="76"/>
      <c r="N373" s="75"/>
      <c r="O373" s="76"/>
      <c r="P373" s="75"/>
      <c r="Q373" s="76"/>
      <c r="R373" s="75"/>
      <c r="S373" s="76"/>
      <c r="T373" s="2"/>
      <c r="U373" s="2"/>
      <c r="V373" s="2"/>
    </row>
    <row r="374" spans="1:22" ht="13">
      <c r="A374" s="3" t="s">
        <v>1143</v>
      </c>
      <c r="B374" s="4" t="s">
        <v>1144</v>
      </c>
      <c r="C374" s="4">
        <v>2013</v>
      </c>
      <c r="D374" s="4"/>
      <c r="E374" s="4"/>
      <c r="F374" s="73" t="s">
        <v>1939</v>
      </c>
      <c r="G374" s="73"/>
      <c r="H374" s="4" t="s">
        <v>16</v>
      </c>
      <c r="I374" s="39"/>
      <c r="K374" s="107"/>
      <c r="L374" s="75"/>
      <c r="M374" s="76"/>
      <c r="N374" s="75"/>
      <c r="O374" s="76"/>
      <c r="P374" s="75"/>
      <c r="Q374" s="76"/>
      <c r="R374" s="75"/>
      <c r="S374" s="76"/>
      <c r="T374" s="2"/>
      <c r="U374" s="2"/>
      <c r="V374" s="2"/>
    </row>
    <row r="375" spans="1:22" ht="13">
      <c r="A375" s="3" t="s">
        <v>1145</v>
      </c>
      <c r="B375" s="4" t="s">
        <v>1146</v>
      </c>
      <c r="C375" s="4">
        <v>2013</v>
      </c>
      <c r="D375" s="4"/>
      <c r="E375" s="4"/>
      <c r="F375" s="73" t="s">
        <v>1940</v>
      </c>
      <c r="G375" s="73"/>
      <c r="H375" s="4" t="s">
        <v>16</v>
      </c>
      <c r="I375" s="39"/>
      <c r="K375" s="107"/>
      <c r="L375" s="75"/>
      <c r="M375" s="76"/>
      <c r="N375" s="75"/>
      <c r="O375" s="76"/>
      <c r="P375" s="75"/>
      <c r="Q375" s="76"/>
      <c r="R375" s="75"/>
      <c r="S375" s="76"/>
      <c r="T375" s="2"/>
      <c r="U375" s="2"/>
      <c r="V375" s="2"/>
    </row>
    <row r="376" spans="1:22" ht="13">
      <c r="A376" s="3" t="s">
        <v>1147</v>
      </c>
      <c r="B376" s="4" t="s">
        <v>1148</v>
      </c>
      <c r="C376" s="4">
        <v>2013</v>
      </c>
      <c r="D376" s="4"/>
      <c r="E376" s="4"/>
      <c r="F376" s="73" t="s">
        <v>1941</v>
      </c>
      <c r="G376" s="73"/>
      <c r="H376" s="4" t="s">
        <v>16</v>
      </c>
      <c r="I376" s="39"/>
      <c r="K376" s="107"/>
      <c r="L376" s="75"/>
      <c r="M376" s="76"/>
      <c r="N376" s="75"/>
      <c r="O376" s="76"/>
      <c r="P376" s="75"/>
      <c r="Q376" s="76"/>
      <c r="R376" s="75"/>
      <c r="S376" s="76"/>
      <c r="T376" s="2"/>
      <c r="U376" s="2"/>
      <c r="V376" s="2"/>
    </row>
    <row r="377" spans="1:22" ht="13">
      <c r="A377" s="3" t="s">
        <v>1149</v>
      </c>
      <c r="B377" s="4" t="s">
        <v>1150</v>
      </c>
      <c r="C377" s="4">
        <v>2013</v>
      </c>
      <c r="D377" s="4"/>
      <c r="E377" s="4"/>
      <c r="F377" s="73" t="s">
        <v>1942</v>
      </c>
      <c r="G377" s="73"/>
      <c r="H377" s="4" t="s">
        <v>7</v>
      </c>
      <c r="I377" s="39"/>
      <c r="K377" s="107"/>
      <c r="L377" s="75"/>
      <c r="M377" s="76"/>
      <c r="N377" s="75"/>
      <c r="O377" s="76"/>
      <c r="P377" s="75"/>
      <c r="Q377" s="76"/>
      <c r="R377" s="75"/>
      <c r="S377" s="76"/>
      <c r="T377" s="2"/>
      <c r="U377" s="2"/>
      <c r="V377" s="2"/>
    </row>
    <row r="378" spans="1:22" ht="13">
      <c r="A378" s="3" t="s">
        <v>1151</v>
      </c>
      <c r="B378" s="4" t="s">
        <v>1152</v>
      </c>
      <c r="C378" s="4">
        <v>2013</v>
      </c>
      <c r="D378" s="4"/>
      <c r="E378" s="4"/>
      <c r="F378" s="73" t="s">
        <v>1943</v>
      </c>
      <c r="G378" s="73"/>
      <c r="H378" s="4" t="s">
        <v>7</v>
      </c>
      <c r="I378" s="39"/>
      <c r="K378" s="107"/>
      <c r="L378" s="75"/>
      <c r="M378" s="76"/>
      <c r="N378" s="75"/>
      <c r="O378" s="76"/>
      <c r="P378" s="75"/>
      <c r="Q378" s="76"/>
      <c r="R378" s="75"/>
      <c r="S378" s="76"/>
      <c r="T378" s="2"/>
      <c r="U378" s="2"/>
      <c r="V378" s="2"/>
    </row>
    <row r="379" spans="1:22" ht="13">
      <c r="A379" s="3" t="s">
        <v>1153</v>
      </c>
      <c r="B379" s="4" t="s">
        <v>1154</v>
      </c>
      <c r="C379" s="4">
        <v>2013</v>
      </c>
      <c r="D379" s="4"/>
      <c r="E379" s="4"/>
      <c r="F379" s="73" t="s">
        <v>1944</v>
      </c>
      <c r="G379" s="73"/>
      <c r="H379" s="4" t="s">
        <v>7</v>
      </c>
      <c r="I379" s="39"/>
      <c r="K379" s="107"/>
      <c r="L379" s="75"/>
      <c r="M379" s="76"/>
      <c r="N379" s="75"/>
      <c r="O379" s="76"/>
      <c r="P379" s="75"/>
      <c r="Q379" s="76"/>
      <c r="R379" s="75"/>
      <c r="S379" s="76"/>
      <c r="T379" s="2"/>
      <c r="U379" s="2"/>
      <c r="V379" s="2"/>
    </row>
    <row r="380" spans="1:22" ht="13">
      <c r="A380" s="3" t="s">
        <v>1059</v>
      </c>
      <c r="B380" s="4" t="s">
        <v>1155</v>
      </c>
      <c r="C380" s="4">
        <v>2013</v>
      </c>
      <c r="D380" s="4"/>
      <c r="E380" s="4"/>
      <c r="F380" s="73" t="s">
        <v>1945</v>
      </c>
      <c r="G380" s="73"/>
      <c r="H380" s="4" t="s">
        <v>16</v>
      </c>
      <c r="I380" s="39"/>
      <c r="K380" s="107"/>
      <c r="L380" s="75"/>
      <c r="M380" s="76"/>
      <c r="N380" s="75"/>
      <c r="O380" s="76"/>
      <c r="P380" s="75"/>
      <c r="Q380" s="76"/>
      <c r="R380" s="75"/>
      <c r="S380" s="76"/>
      <c r="T380" s="2"/>
      <c r="U380" s="2"/>
      <c r="V380" s="2"/>
    </row>
    <row r="381" spans="1:22" ht="13">
      <c r="A381" s="3" t="s">
        <v>1156</v>
      </c>
      <c r="B381" s="4" t="s">
        <v>1157</v>
      </c>
      <c r="C381" s="4">
        <v>2013</v>
      </c>
      <c r="D381" s="4"/>
      <c r="E381" s="4"/>
      <c r="F381" s="73" t="s">
        <v>1946</v>
      </c>
      <c r="G381" s="73"/>
      <c r="H381" s="4" t="s">
        <v>16</v>
      </c>
      <c r="I381" s="39"/>
      <c r="K381" s="107"/>
      <c r="L381" s="75"/>
      <c r="M381" s="76"/>
      <c r="N381" s="75"/>
      <c r="O381" s="76"/>
      <c r="P381" s="75"/>
      <c r="Q381" s="76"/>
      <c r="R381" s="75"/>
      <c r="S381" s="76"/>
      <c r="T381" s="2"/>
      <c r="U381" s="2"/>
      <c r="V381" s="2"/>
    </row>
    <row r="382" spans="1:22" ht="13">
      <c r="A382" s="3" t="s">
        <v>1158</v>
      </c>
      <c r="B382" s="4" t="s">
        <v>1159</v>
      </c>
      <c r="C382" s="4">
        <v>2013</v>
      </c>
      <c r="D382" s="4"/>
      <c r="E382" s="4"/>
      <c r="F382" s="73" t="s">
        <v>1947</v>
      </c>
      <c r="G382" s="73"/>
      <c r="H382" s="4" t="s">
        <v>16</v>
      </c>
      <c r="I382" s="39"/>
      <c r="K382" s="107"/>
      <c r="L382" s="75"/>
      <c r="M382" s="76"/>
      <c r="N382" s="75"/>
      <c r="O382" s="76"/>
      <c r="P382" s="75"/>
      <c r="Q382" s="76"/>
      <c r="R382" s="75"/>
      <c r="S382" s="76"/>
      <c r="T382" s="2"/>
      <c r="U382" s="2"/>
      <c r="V382" s="2"/>
    </row>
    <row r="383" spans="1:22" ht="13">
      <c r="A383" s="3" t="s">
        <v>1160</v>
      </c>
      <c r="B383" s="4" t="s">
        <v>1161</v>
      </c>
      <c r="C383" s="4">
        <v>2013</v>
      </c>
      <c r="D383" s="4"/>
      <c r="E383" s="4"/>
      <c r="F383" s="73" t="s">
        <v>1948</v>
      </c>
      <c r="G383" s="73"/>
      <c r="H383" s="4" t="s">
        <v>16</v>
      </c>
      <c r="I383" s="39"/>
      <c r="K383" s="107"/>
      <c r="L383" s="75"/>
      <c r="M383" s="76"/>
      <c r="N383" s="75"/>
      <c r="O383" s="76"/>
      <c r="P383" s="75"/>
      <c r="Q383" s="76"/>
      <c r="R383" s="75"/>
      <c r="S383" s="76"/>
      <c r="T383" s="2"/>
      <c r="U383" s="2"/>
      <c r="V383" s="2"/>
    </row>
    <row r="384" spans="1:22" ht="13">
      <c r="A384" s="3" t="s">
        <v>1162</v>
      </c>
      <c r="B384" s="4" t="s">
        <v>1163</v>
      </c>
      <c r="C384" s="4">
        <v>2013</v>
      </c>
      <c r="D384" s="4"/>
      <c r="E384" s="4"/>
      <c r="F384" s="73" t="s">
        <v>1949</v>
      </c>
      <c r="G384" s="73"/>
      <c r="H384" s="4" t="s">
        <v>16</v>
      </c>
      <c r="I384" s="39"/>
      <c r="K384" s="107"/>
      <c r="L384" s="75"/>
      <c r="M384" s="76"/>
      <c r="N384" s="75"/>
      <c r="O384" s="76"/>
      <c r="P384" s="75"/>
      <c r="Q384" s="76"/>
      <c r="R384" s="75"/>
      <c r="S384" s="76"/>
      <c r="T384" s="2"/>
      <c r="U384" s="2"/>
      <c r="V384" s="2"/>
    </row>
    <row r="385" spans="1:22" ht="13">
      <c r="A385" s="3" t="s">
        <v>1164</v>
      </c>
      <c r="B385" s="4" t="s">
        <v>1165</v>
      </c>
      <c r="C385" s="4">
        <v>2013</v>
      </c>
      <c r="D385" s="4"/>
      <c r="E385" s="4"/>
      <c r="F385" s="73" t="s">
        <v>1950</v>
      </c>
      <c r="G385" s="73"/>
      <c r="H385" s="4" t="s">
        <v>16</v>
      </c>
      <c r="I385" s="39"/>
      <c r="K385" s="107"/>
      <c r="L385" s="75"/>
      <c r="M385" s="76"/>
      <c r="N385" s="75"/>
      <c r="O385" s="76"/>
      <c r="P385" s="75"/>
      <c r="Q385" s="76"/>
      <c r="R385" s="75"/>
      <c r="S385" s="76"/>
      <c r="T385" s="2"/>
      <c r="U385" s="2"/>
      <c r="V385" s="2"/>
    </row>
    <row r="386" spans="1:22" ht="13">
      <c r="A386" s="3" t="s">
        <v>1166</v>
      </c>
      <c r="B386" s="4" t="s">
        <v>1167</v>
      </c>
      <c r="C386" s="4">
        <v>2013</v>
      </c>
      <c r="D386" s="4"/>
      <c r="E386" s="4"/>
      <c r="F386" s="73" t="s">
        <v>1951</v>
      </c>
      <c r="G386" s="73"/>
      <c r="H386" s="4" t="s">
        <v>7</v>
      </c>
      <c r="I386" s="39"/>
      <c r="K386" s="107"/>
      <c r="L386" s="75"/>
      <c r="M386" s="76"/>
      <c r="N386" s="75"/>
      <c r="O386" s="76"/>
      <c r="P386" s="75"/>
      <c r="Q386" s="76"/>
      <c r="R386" s="75"/>
      <c r="S386" s="76"/>
      <c r="T386" s="2"/>
      <c r="U386" s="2"/>
      <c r="V386" s="2"/>
    </row>
    <row r="387" spans="1:22" ht="13">
      <c r="A387" s="3" t="s">
        <v>1168</v>
      </c>
      <c r="B387" s="4" t="s">
        <v>1169</v>
      </c>
      <c r="C387" s="4">
        <v>2013</v>
      </c>
      <c r="D387" s="4"/>
      <c r="E387" s="4"/>
      <c r="F387" s="73" t="s">
        <v>1952</v>
      </c>
      <c r="G387" s="73"/>
      <c r="H387" s="4" t="s">
        <v>16</v>
      </c>
      <c r="I387" s="39"/>
      <c r="K387" s="107"/>
      <c r="L387" s="75"/>
      <c r="M387" s="76"/>
      <c r="N387" s="75"/>
      <c r="O387" s="76"/>
      <c r="P387" s="75"/>
      <c r="Q387" s="76"/>
      <c r="R387" s="75"/>
      <c r="S387" s="76"/>
      <c r="T387" s="2"/>
      <c r="U387" s="2"/>
      <c r="V387" s="2"/>
    </row>
    <row r="388" spans="1:22" ht="13">
      <c r="A388" s="3" t="s">
        <v>1170</v>
      </c>
      <c r="B388" s="4" t="s">
        <v>1171</v>
      </c>
      <c r="C388" s="4">
        <v>2013</v>
      </c>
      <c r="D388" s="4"/>
      <c r="E388" s="4"/>
      <c r="F388" s="73" t="s">
        <v>1953</v>
      </c>
      <c r="G388" s="73"/>
      <c r="H388" s="4" t="s">
        <v>16</v>
      </c>
      <c r="I388" s="39"/>
      <c r="K388" s="107"/>
      <c r="L388" s="75"/>
      <c r="M388" s="76"/>
      <c r="N388" s="75"/>
      <c r="O388" s="76"/>
      <c r="P388" s="75"/>
      <c r="Q388" s="76"/>
      <c r="R388" s="75"/>
      <c r="S388" s="76"/>
      <c r="T388" s="2"/>
      <c r="U388" s="2"/>
      <c r="V388" s="2"/>
    </row>
    <row r="389" spans="1:22" ht="13">
      <c r="A389" s="3" t="s">
        <v>1172</v>
      </c>
      <c r="B389" s="4" t="s">
        <v>1173</v>
      </c>
      <c r="C389" s="4">
        <v>2013</v>
      </c>
      <c r="D389" s="4"/>
      <c r="E389" s="4"/>
      <c r="F389" s="73" t="s">
        <v>1954</v>
      </c>
      <c r="G389" s="73"/>
      <c r="H389" s="4" t="s">
        <v>7</v>
      </c>
      <c r="I389" s="39"/>
      <c r="K389" s="107"/>
      <c r="L389" s="75"/>
      <c r="M389" s="76"/>
      <c r="N389" s="75"/>
      <c r="O389" s="76"/>
      <c r="P389" s="75"/>
      <c r="Q389" s="76"/>
      <c r="R389" s="75"/>
      <c r="S389" s="76"/>
      <c r="T389" s="2"/>
      <c r="U389" s="2"/>
      <c r="V389" s="2"/>
    </row>
    <row r="390" spans="1:22" ht="13">
      <c r="A390" s="3" t="s">
        <v>1174</v>
      </c>
      <c r="B390" s="4" t="s">
        <v>1175</v>
      </c>
      <c r="C390" s="4">
        <v>2012</v>
      </c>
      <c r="D390" s="4"/>
      <c r="E390" s="4"/>
      <c r="F390" s="73" t="s">
        <v>1955</v>
      </c>
      <c r="G390" s="73"/>
      <c r="H390" s="4" t="s">
        <v>16</v>
      </c>
      <c r="I390" s="39"/>
      <c r="K390" s="107"/>
      <c r="L390" s="75"/>
      <c r="M390" s="76"/>
      <c r="N390" s="75"/>
      <c r="O390" s="76"/>
      <c r="P390" s="75"/>
      <c r="Q390" s="76"/>
      <c r="R390" s="75"/>
      <c r="S390" s="76"/>
      <c r="T390" s="2"/>
      <c r="U390" s="2"/>
      <c r="V390" s="2"/>
    </row>
    <row r="391" spans="1:22" ht="13">
      <c r="A391" s="3" t="s">
        <v>1176</v>
      </c>
      <c r="B391" s="4" t="s">
        <v>1177</v>
      </c>
      <c r="C391" s="4">
        <v>2012</v>
      </c>
      <c r="D391" s="4"/>
      <c r="E391" s="4"/>
      <c r="F391" s="73" t="s">
        <v>1956</v>
      </c>
      <c r="G391" s="73"/>
      <c r="H391" s="4" t="s">
        <v>16</v>
      </c>
      <c r="I391" s="39"/>
      <c r="K391" s="107"/>
      <c r="L391" s="75"/>
      <c r="M391" s="76"/>
      <c r="N391" s="75"/>
      <c r="O391" s="76"/>
      <c r="P391" s="75"/>
      <c r="Q391" s="76"/>
      <c r="R391" s="75"/>
      <c r="S391" s="76"/>
      <c r="T391" s="2"/>
      <c r="U391" s="2"/>
      <c r="V391" s="2"/>
    </row>
    <row r="392" spans="1:22" ht="13">
      <c r="A392" s="3" t="s">
        <v>1178</v>
      </c>
      <c r="B392" s="4" t="s">
        <v>1179</v>
      </c>
      <c r="C392" s="4">
        <v>2012</v>
      </c>
      <c r="D392" s="4"/>
      <c r="E392" s="4"/>
      <c r="F392" s="73" t="s">
        <v>1957</v>
      </c>
      <c r="G392" s="73"/>
      <c r="H392" s="4" t="s">
        <v>7</v>
      </c>
      <c r="I392" s="39"/>
      <c r="K392" s="107"/>
      <c r="L392" s="75"/>
      <c r="M392" s="76"/>
      <c r="N392" s="75"/>
      <c r="O392" s="76"/>
      <c r="P392" s="75"/>
      <c r="Q392" s="76"/>
      <c r="R392" s="75"/>
      <c r="S392" s="76"/>
      <c r="T392" s="2"/>
      <c r="U392" s="2"/>
      <c r="V392" s="2"/>
    </row>
    <row r="393" spans="1:22" ht="13">
      <c r="A393" s="3" t="s">
        <v>1180</v>
      </c>
      <c r="B393" s="4" t="s">
        <v>1181</v>
      </c>
      <c r="C393" s="4">
        <v>2012</v>
      </c>
      <c r="D393" s="4"/>
      <c r="E393" s="4"/>
      <c r="F393" s="73" t="s">
        <v>1958</v>
      </c>
      <c r="G393" s="73"/>
      <c r="H393" s="4" t="s">
        <v>16</v>
      </c>
      <c r="I393" s="39"/>
      <c r="K393" s="107"/>
      <c r="L393" s="75"/>
      <c r="M393" s="76"/>
      <c r="N393" s="75"/>
      <c r="O393" s="76"/>
      <c r="P393" s="75"/>
      <c r="Q393" s="76"/>
      <c r="R393" s="75"/>
      <c r="S393" s="76"/>
      <c r="T393" s="2"/>
      <c r="U393" s="2"/>
      <c r="V393" s="2"/>
    </row>
    <row r="394" spans="1:22" ht="13">
      <c r="A394" s="3" t="s">
        <v>1182</v>
      </c>
      <c r="B394" s="4" t="s">
        <v>1183</v>
      </c>
      <c r="C394" s="4">
        <v>2012</v>
      </c>
      <c r="D394" s="4"/>
      <c r="E394" s="4"/>
      <c r="F394" s="73" t="s">
        <v>1959</v>
      </c>
      <c r="G394" s="73"/>
      <c r="H394" s="4" t="s">
        <v>16</v>
      </c>
      <c r="I394" s="39"/>
      <c r="K394" s="107"/>
      <c r="L394" s="75"/>
      <c r="M394" s="76"/>
      <c r="N394" s="75"/>
      <c r="O394" s="76"/>
      <c r="P394" s="75"/>
      <c r="Q394" s="76"/>
      <c r="R394" s="75"/>
      <c r="S394" s="76"/>
      <c r="T394" s="2"/>
      <c r="U394" s="2"/>
      <c r="V394" s="2"/>
    </row>
    <row r="395" spans="1:22" ht="13">
      <c r="A395" s="3" t="s">
        <v>1184</v>
      </c>
      <c r="B395" s="4" t="s">
        <v>1185</v>
      </c>
      <c r="C395" s="4">
        <v>2012</v>
      </c>
      <c r="D395" s="4"/>
      <c r="E395" s="4"/>
      <c r="F395" s="73" t="s">
        <v>1960</v>
      </c>
      <c r="G395" s="73"/>
      <c r="H395" s="4" t="s">
        <v>16</v>
      </c>
      <c r="I395" s="39"/>
      <c r="K395" s="107"/>
      <c r="L395" s="75"/>
      <c r="M395" s="76"/>
      <c r="N395" s="75"/>
      <c r="O395" s="76"/>
      <c r="P395" s="75"/>
      <c r="Q395" s="76"/>
      <c r="R395" s="75"/>
      <c r="S395" s="76"/>
      <c r="T395" s="2"/>
      <c r="U395" s="2"/>
      <c r="V395" s="2"/>
    </row>
    <row r="396" spans="1:22" ht="13">
      <c r="A396" s="3" t="s">
        <v>1186</v>
      </c>
      <c r="B396" s="4" t="s">
        <v>1187</v>
      </c>
      <c r="C396" s="4">
        <v>2012</v>
      </c>
      <c r="D396" s="4"/>
      <c r="E396" s="4"/>
      <c r="F396" s="73" t="s">
        <v>1961</v>
      </c>
      <c r="G396" s="73"/>
      <c r="H396" s="4" t="s">
        <v>16</v>
      </c>
      <c r="I396" s="39"/>
      <c r="K396" s="107"/>
      <c r="L396" s="75"/>
      <c r="M396" s="76"/>
      <c r="N396" s="75"/>
      <c r="O396" s="76"/>
      <c r="P396" s="75"/>
      <c r="Q396" s="76"/>
      <c r="R396" s="75"/>
      <c r="S396" s="76"/>
      <c r="T396" s="2"/>
      <c r="U396" s="2"/>
      <c r="V396" s="2"/>
    </row>
    <row r="397" spans="1:22" ht="13">
      <c r="A397" s="3" t="s">
        <v>1188</v>
      </c>
      <c r="B397" s="4" t="s">
        <v>1189</v>
      </c>
      <c r="C397" s="4">
        <v>2012</v>
      </c>
      <c r="D397" s="4"/>
      <c r="E397" s="4"/>
      <c r="F397" s="73" t="s">
        <v>1962</v>
      </c>
      <c r="G397" s="73"/>
      <c r="H397" s="4" t="s">
        <v>7</v>
      </c>
      <c r="I397" s="39"/>
      <c r="K397" s="107"/>
      <c r="L397" s="75"/>
      <c r="M397" s="76"/>
      <c r="N397" s="75"/>
      <c r="O397" s="76"/>
      <c r="P397" s="75"/>
      <c r="Q397" s="76"/>
      <c r="R397" s="75"/>
      <c r="S397" s="76"/>
      <c r="T397" s="2"/>
      <c r="U397" s="2"/>
      <c r="V397" s="2"/>
    </row>
    <row r="398" spans="1:22" ht="13">
      <c r="A398" s="3" t="s">
        <v>1190</v>
      </c>
      <c r="B398" s="4" t="s">
        <v>1191</v>
      </c>
      <c r="C398" s="4">
        <v>2012</v>
      </c>
      <c r="D398" s="4"/>
      <c r="E398" s="4"/>
      <c r="F398" s="73" t="s">
        <v>1963</v>
      </c>
      <c r="G398" s="73"/>
      <c r="H398" s="4" t="s">
        <v>7</v>
      </c>
      <c r="I398" s="39"/>
      <c r="K398" s="107"/>
      <c r="L398" s="75"/>
      <c r="M398" s="76"/>
      <c r="N398" s="75"/>
      <c r="O398" s="76"/>
      <c r="P398" s="75"/>
      <c r="Q398" s="76"/>
      <c r="R398" s="75"/>
      <c r="S398" s="76"/>
      <c r="T398" s="2"/>
      <c r="U398" s="2"/>
      <c r="V398" s="2"/>
    </row>
    <row r="399" spans="1:22" ht="13">
      <c r="A399" s="3" t="s">
        <v>1192</v>
      </c>
      <c r="B399" s="4" t="s">
        <v>1193</v>
      </c>
      <c r="C399" s="4">
        <v>2012</v>
      </c>
      <c r="D399" s="4"/>
      <c r="E399" s="4"/>
      <c r="F399" s="73" t="s">
        <v>1964</v>
      </c>
      <c r="G399" s="73"/>
      <c r="H399" s="4" t="s">
        <v>16</v>
      </c>
      <c r="I399" s="39"/>
      <c r="K399" s="107"/>
      <c r="L399" s="75"/>
      <c r="M399" s="76"/>
      <c r="N399" s="75"/>
      <c r="O399" s="76"/>
      <c r="P399" s="75"/>
      <c r="Q399" s="76"/>
      <c r="R399" s="75"/>
      <c r="S399" s="76"/>
      <c r="T399" s="2"/>
      <c r="U399" s="2"/>
      <c r="V399" s="2"/>
    </row>
    <row r="400" spans="1:22" ht="13">
      <c r="A400" s="3" t="s">
        <v>1194</v>
      </c>
      <c r="B400" s="4" t="s">
        <v>1195</v>
      </c>
      <c r="C400" s="4">
        <v>2012</v>
      </c>
      <c r="D400" s="4"/>
      <c r="E400" s="4"/>
      <c r="F400" s="73" t="s">
        <v>1965</v>
      </c>
      <c r="G400" s="73"/>
      <c r="H400" s="4" t="s">
        <v>16</v>
      </c>
      <c r="I400" s="39"/>
      <c r="K400" s="107"/>
      <c r="L400" s="75"/>
      <c r="M400" s="76"/>
      <c r="N400" s="75"/>
      <c r="O400" s="76"/>
      <c r="P400" s="75"/>
      <c r="Q400" s="76"/>
      <c r="R400" s="75"/>
      <c r="S400" s="76"/>
      <c r="T400" s="2"/>
      <c r="U400" s="2"/>
      <c r="V400" s="2"/>
    </row>
    <row r="401" spans="1:22" ht="13">
      <c r="A401" s="3" t="s">
        <v>1196</v>
      </c>
      <c r="B401" s="4" t="s">
        <v>1197</v>
      </c>
      <c r="C401" s="4">
        <v>2012</v>
      </c>
      <c r="D401" s="4"/>
      <c r="E401" s="4"/>
      <c r="F401" s="73" t="s">
        <v>1966</v>
      </c>
      <c r="G401" s="73"/>
      <c r="H401" s="4" t="s">
        <v>16</v>
      </c>
      <c r="I401" s="39"/>
      <c r="K401" s="107"/>
      <c r="L401" s="75"/>
      <c r="M401" s="76"/>
      <c r="N401" s="75"/>
      <c r="O401" s="76"/>
      <c r="P401" s="75"/>
      <c r="Q401" s="76"/>
      <c r="R401" s="75"/>
      <c r="S401" s="76"/>
      <c r="T401" s="2"/>
      <c r="U401" s="2"/>
      <c r="V401" s="2"/>
    </row>
    <row r="402" spans="1:22" ht="13">
      <c r="A402" s="3" t="s">
        <v>1198</v>
      </c>
      <c r="B402" s="4" t="s">
        <v>1199</v>
      </c>
      <c r="C402" s="4">
        <v>2012</v>
      </c>
      <c r="D402" s="4"/>
      <c r="E402" s="4"/>
      <c r="F402" s="73" t="s">
        <v>1967</v>
      </c>
      <c r="G402" s="73"/>
      <c r="H402" s="4" t="s">
        <v>7</v>
      </c>
      <c r="I402" s="39"/>
      <c r="K402" s="107"/>
      <c r="L402" s="75"/>
      <c r="M402" s="76"/>
      <c r="N402" s="75"/>
      <c r="O402" s="76"/>
      <c r="P402" s="75"/>
      <c r="Q402" s="76"/>
      <c r="R402" s="75"/>
      <c r="S402" s="76"/>
      <c r="T402" s="2"/>
      <c r="U402" s="2"/>
      <c r="V402" s="2"/>
    </row>
    <row r="403" spans="1:22" ht="13">
      <c r="A403" s="3" t="s">
        <v>1200</v>
      </c>
      <c r="B403" s="4" t="s">
        <v>1201</v>
      </c>
      <c r="C403" s="4">
        <v>2012</v>
      </c>
      <c r="D403" s="4"/>
      <c r="E403" s="4"/>
      <c r="F403" s="73" t="s">
        <v>1968</v>
      </c>
      <c r="G403" s="73"/>
      <c r="H403" s="4" t="s">
        <v>16</v>
      </c>
      <c r="I403" s="39"/>
      <c r="K403" s="107"/>
      <c r="L403" s="75"/>
      <c r="M403" s="76"/>
      <c r="N403" s="75"/>
      <c r="O403" s="76"/>
      <c r="P403" s="75"/>
      <c r="Q403" s="76"/>
      <c r="R403" s="75"/>
      <c r="S403" s="76"/>
      <c r="T403" s="2"/>
      <c r="U403" s="2"/>
      <c r="V403" s="2"/>
    </row>
    <row r="404" spans="1:22" ht="13">
      <c r="A404" s="3" t="s">
        <v>1202</v>
      </c>
      <c r="B404" s="4" t="s">
        <v>1203</v>
      </c>
      <c r="C404" s="4">
        <v>2012</v>
      </c>
      <c r="D404" s="4"/>
      <c r="E404" s="4"/>
      <c r="F404" s="73" t="s">
        <v>1969</v>
      </c>
      <c r="G404" s="73"/>
      <c r="H404" s="4" t="s">
        <v>16</v>
      </c>
      <c r="I404" s="39"/>
      <c r="K404" s="107"/>
      <c r="L404" s="75"/>
      <c r="M404" s="76"/>
      <c r="N404" s="75"/>
      <c r="O404" s="76"/>
      <c r="P404" s="75"/>
      <c r="Q404" s="76"/>
      <c r="R404" s="75"/>
      <c r="S404" s="76"/>
      <c r="T404" s="2"/>
      <c r="U404" s="2"/>
      <c r="V404" s="2"/>
    </row>
    <row r="405" spans="1:22" ht="13">
      <c r="A405" s="3" t="s">
        <v>1204</v>
      </c>
      <c r="B405" s="4" t="s">
        <v>1205</v>
      </c>
      <c r="C405" s="4">
        <v>2012</v>
      </c>
      <c r="D405" s="4"/>
      <c r="E405" s="4"/>
      <c r="F405" s="73" t="s">
        <v>1970</v>
      </c>
      <c r="G405" s="73"/>
      <c r="H405" s="4" t="s">
        <v>7</v>
      </c>
      <c r="I405" s="39"/>
      <c r="K405" s="107"/>
      <c r="L405" s="75"/>
      <c r="M405" s="76"/>
      <c r="N405" s="75"/>
      <c r="O405" s="76"/>
      <c r="P405" s="75"/>
      <c r="Q405" s="76"/>
      <c r="R405" s="75"/>
      <c r="S405" s="76"/>
      <c r="T405" s="2"/>
      <c r="U405" s="2"/>
      <c r="V405" s="2"/>
    </row>
    <row r="406" spans="1:22" ht="13">
      <c r="A406" s="3" t="s">
        <v>1206</v>
      </c>
      <c r="B406" s="4" t="s">
        <v>1207</v>
      </c>
      <c r="C406" s="4">
        <v>2011</v>
      </c>
      <c r="D406" s="4"/>
      <c r="E406" s="4"/>
      <c r="F406" s="73" t="s">
        <v>1971</v>
      </c>
      <c r="G406" s="73"/>
      <c r="H406" s="4" t="s">
        <v>16</v>
      </c>
      <c r="I406" s="39"/>
      <c r="K406" s="107"/>
      <c r="L406" s="75"/>
      <c r="M406" s="76"/>
      <c r="N406" s="75"/>
      <c r="O406" s="76"/>
      <c r="P406" s="75"/>
      <c r="Q406" s="76"/>
      <c r="R406" s="75"/>
      <c r="S406" s="76"/>
      <c r="T406" s="2"/>
      <c r="U406" s="2"/>
      <c r="V406" s="2"/>
    </row>
    <row r="407" spans="1:22" ht="13">
      <c r="A407" s="3" t="s">
        <v>1208</v>
      </c>
      <c r="B407" s="4" t="s">
        <v>1209</v>
      </c>
      <c r="C407" s="4">
        <v>2011</v>
      </c>
      <c r="D407" s="4"/>
      <c r="E407" s="4"/>
      <c r="F407" s="73" t="s">
        <v>1972</v>
      </c>
      <c r="G407" s="73"/>
      <c r="H407" s="4" t="s">
        <v>7</v>
      </c>
      <c r="I407" s="39"/>
      <c r="K407" s="107"/>
      <c r="L407" s="75"/>
      <c r="M407" s="76"/>
      <c r="N407" s="75"/>
      <c r="O407" s="76"/>
      <c r="P407" s="75"/>
      <c r="Q407" s="76"/>
      <c r="R407" s="75"/>
      <c r="S407" s="76"/>
      <c r="T407" s="2"/>
      <c r="U407" s="2"/>
      <c r="V407" s="2"/>
    </row>
    <row r="408" spans="1:22" ht="13">
      <c r="A408" s="3" t="s">
        <v>1210</v>
      </c>
      <c r="B408" s="4" t="s">
        <v>1211</v>
      </c>
      <c r="C408" s="4">
        <v>2011</v>
      </c>
      <c r="D408" s="4"/>
      <c r="E408" s="4"/>
      <c r="F408" s="73" t="s">
        <v>1973</v>
      </c>
      <c r="G408" s="73"/>
      <c r="H408" s="4" t="s">
        <v>16</v>
      </c>
      <c r="I408" s="39"/>
      <c r="K408" s="107"/>
      <c r="L408" s="75"/>
      <c r="M408" s="76"/>
      <c r="N408" s="75"/>
      <c r="O408" s="76"/>
      <c r="P408" s="75"/>
      <c r="Q408" s="76"/>
      <c r="R408" s="75"/>
      <c r="S408" s="76"/>
      <c r="T408" s="2"/>
      <c r="U408" s="2"/>
      <c r="V408" s="2"/>
    </row>
    <row r="409" spans="1:22" ht="13">
      <c r="A409" s="3" t="s">
        <v>1212</v>
      </c>
      <c r="B409" s="4" t="s">
        <v>1213</v>
      </c>
      <c r="C409" s="4">
        <v>2011</v>
      </c>
      <c r="D409" s="4"/>
      <c r="E409" s="4"/>
      <c r="F409" s="73" t="s">
        <v>1974</v>
      </c>
      <c r="G409" s="73"/>
      <c r="H409" s="4" t="s">
        <v>16</v>
      </c>
      <c r="I409" s="39"/>
      <c r="K409" s="107"/>
      <c r="L409" s="75"/>
      <c r="M409" s="76"/>
      <c r="N409" s="75"/>
      <c r="O409" s="76"/>
      <c r="P409" s="75"/>
      <c r="Q409" s="76"/>
      <c r="R409" s="75"/>
      <c r="S409" s="76"/>
      <c r="T409" s="2"/>
      <c r="U409" s="2"/>
      <c r="V409" s="2"/>
    </row>
    <row r="410" spans="1:22" ht="13">
      <c r="A410" s="3" t="s">
        <v>1214</v>
      </c>
      <c r="B410" s="4" t="s">
        <v>1215</v>
      </c>
      <c r="C410" s="4">
        <v>2011</v>
      </c>
      <c r="D410" s="4"/>
      <c r="E410" s="4"/>
      <c r="F410" s="73" t="s">
        <v>1975</v>
      </c>
      <c r="G410" s="73"/>
      <c r="H410" s="4" t="s">
        <v>7</v>
      </c>
      <c r="I410" s="39"/>
      <c r="K410" s="107"/>
      <c r="L410" s="75"/>
      <c r="M410" s="76"/>
      <c r="N410" s="75"/>
      <c r="O410" s="76"/>
      <c r="P410" s="75"/>
      <c r="Q410" s="76"/>
      <c r="R410" s="75"/>
      <c r="S410" s="76"/>
      <c r="T410" s="2"/>
      <c r="U410" s="2"/>
      <c r="V410" s="2"/>
    </row>
    <row r="411" spans="1:22" ht="13">
      <c r="A411" s="3" t="s">
        <v>1216</v>
      </c>
      <c r="B411" s="4" t="s">
        <v>1217</v>
      </c>
      <c r="C411" s="4">
        <v>2011</v>
      </c>
      <c r="D411" s="4"/>
      <c r="E411" s="4"/>
      <c r="F411" s="73" t="s">
        <v>1976</v>
      </c>
      <c r="G411" s="73"/>
      <c r="H411" s="4" t="s">
        <v>16</v>
      </c>
      <c r="I411" s="39"/>
      <c r="K411" s="107"/>
      <c r="L411" s="75"/>
      <c r="M411" s="76"/>
      <c r="N411" s="75"/>
      <c r="O411" s="76"/>
      <c r="P411" s="75"/>
      <c r="Q411" s="76"/>
      <c r="R411" s="75"/>
      <c r="S411" s="76"/>
      <c r="T411" s="2"/>
      <c r="U411" s="2"/>
      <c r="V411" s="2"/>
    </row>
    <row r="412" spans="1:22" ht="13">
      <c r="A412" s="3" t="s">
        <v>1218</v>
      </c>
      <c r="B412" s="4" t="s">
        <v>1219</v>
      </c>
      <c r="C412" s="4">
        <v>2011</v>
      </c>
      <c r="D412" s="4"/>
      <c r="E412" s="4"/>
      <c r="F412" s="73" t="s">
        <v>1977</v>
      </c>
      <c r="G412" s="73"/>
      <c r="H412" s="4" t="s">
        <v>7</v>
      </c>
      <c r="I412" s="39"/>
      <c r="K412" s="107"/>
      <c r="L412" s="75"/>
      <c r="M412" s="76"/>
      <c r="N412" s="75"/>
      <c r="O412" s="76"/>
      <c r="P412" s="75"/>
      <c r="Q412" s="76"/>
      <c r="R412" s="75"/>
      <c r="S412" s="76"/>
      <c r="T412" s="2"/>
      <c r="U412" s="2"/>
      <c r="V412" s="2"/>
    </row>
    <row r="413" spans="1:22" ht="13">
      <c r="A413" s="3" t="s">
        <v>1220</v>
      </c>
      <c r="B413" s="4" t="s">
        <v>1221</v>
      </c>
      <c r="C413" s="4">
        <v>2011</v>
      </c>
      <c r="D413" s="4"/>
      <c r="E413" s="4"/>
      <c r="F413" s="73" t="s">
        <v>1978</v>
      </c>
      <c r="G413" s="73"/>
      <c r="H413" s="4" t="s">
        <v>16</v>
      </c>
      <c r="I413" s="39"/>
      <c r="K413" s="107"/>
      <c r="L413" s="75"/>
      <c r="M413" s="76"/>
      <c r="N413" s="75"/>
      <c r="O413" s="76"/>
      <c r="P413" s="75"/>
      <c r="Q413" s="76"/>
      <c r="R413" s="75"/>
      <c r="S413" s="76"/>
      <c r="T413" s="2"/>
      <c r="U413" s="2"/>
      <c r="V413" s="2"/>
    </row>
    <row r="414" spans="1:22" ht="13">
      <c r="A414" s="3" t="s">
        <v>1222</v>
      </c>
      <c r="B414" s="4" t="s">
        <v>1223</v>
      </c>
      <c r="C414" s="4">
        <v>2011</v>
      </c>
      <c r="D414" s="4"/>
      <c r="E414" s="4"/>
      <c r="F414" s="73" t="s">
        <v>1979</v>
      </c>
      <c r="G414" s="73"/>
      <c r="H414" s="4" t="s">
        <v>16</v>
      </c>
      <c r="I414" s="39"/>
      <c r="K414" s="107"/>
      <c r="L414" s="75"/>
      <c r="M414" s="76"/>
      <c r="N414" s="75"/>
      <c r="O414" s="76"/>
      <c r="P414" s="75"/>
      <c r="Q414" s="76"/>
      <c r="R414" s="75"/>
      <c r="S414" s="76"/>
      <c r="T414" s="2"/>
      <c r="U414" s="2"/>
      <c r="V414" s="2"/>
    </row>
    <row r="415" spans="1:22" ht="13">
      <c r="A415" s="3" t="s">
        <v>1224</v>
      </c>
      <c r="B415" s="4" t="s">
        <v>1225</v>
      </c>
      <c r="C415" s="4">
        <v>2011</v>
      </c>
      <c r="D415" s="4"/>
      <c r="E415" s="4"/>
      <c r="F415" s="73" t="s">
        <v>1980</v>
      </c>
      <c r="G415" s="73"/>
      <c r="H415" s="4" t="s">
        <v>16</v>
      </c>
      <c r="I415" s="39"/>
      <c r="K415" s="107"/>
      <c r="L415" s="75"/>
      <c r="M415" s="76"/>
      <c r="N415" s="75"/>
      <c r="O415" s="76"/>
      <c r="P415" s="75"/>
      <c r="Q415" s="76"/>
      <c r="R415" s="75"/>
      <c r="S415" s="76"/>
      <c r="T415" s="2"/>
      <c r="U415" s="2"/>
      <c r="V415" s="2"/>
    </row>
    <row r="416" spans="1:22" ht="13">
      <c r="A416" s="3" t="s">
        <v>1226</v>
      </c>
      <c r="B416" s="4" t="s">
        <v>1227</v>
      </c>
      <c r="C416" s="4">
        <v>2011</v>
      </c>
      <c r="D416" s="4"/>
      <c r="E416" s="4"/>
      <c r="F416" s="73" t="s">
        <v>1981</v>
      </c>
      <c r="G416" s="73"/>
      <c r="H416" s="4" t="s">
        <v>16</v>
      </c>
      <c r="I416" s="39"/>
      <c r="K416" s="107"/>
      <c r="L416" s="75"/>
      <c r="M416" s="76"/>
      <c r="N416" s="75"/>
      <c r="O416" s="76"/>
      <c r="P416" s="75"/>
      <c r="Q416" s="76"/>
      <c r="R416" s="75"/>
      <c r="S416" s="76"/>
      <c r="T416" s="2"/>
      <c r="U416" s="2"/>
      <c r="V416" s="2"/>
    </row>
    <row r="417" spans="1:22" ht="13">
      <c r="A417" s="3" t="s">
        <v>1228</v>
      </c>
      <c r="B417" s="4" t="s">
        <v>1229</v>
      </c>
      <c r="C417" s="4">
        <v>2011</v>
      </c>
      <c r="D417" s="4"/>
      <c r="E417" s="4"/>
      <c r="F417" s="73" t="s">
        <v>1982</v>
      </c>
      <c r="G417" s="73"/>
      <c r="H417" s="4" t="s">
        <v>16</v>
      </c>
      <c r="I417" s="39"/>
      <c r="K417" s="107"/>
      <c r="L417" s="75"/>
      <c r="M417" s="76"/>
      <c r="N417" s="75"/>
      <c r="O417" s="76"/>
      <c r="P417" s="75"/>
      <c r="Q417" s="76"/>
      <c r="R417" s="75"/>
      <c r="S417" s="76"/>
      <c r="T417" s="2"/>
      <c r="U417" s="2"/>
      <c r="V417" s="2"/>
    </row>
    <row r="418" spans="1:22" ht="13">
      <c r="A418" s="3" t="s">
        <v>1230</v>
      </c>
      <c r="B418" s="4" t="s">
        <v>1231</v>
      </c>
      <c r="C418" s="4">
        <v>2011</v>
      </c>
      <c r="D418" s="4"/>
      <c r="E418" s="4"/>
      <c r="F418" s="73" t="s">
        <v>1983</v>
      </c>
      <c r="G418" s="73"/>
      <c r="H418" s="4" t="s">
        <v>16</v>
      </c>
      <c r="I418" s="39"/>
      <c r="K418" s="107"/>
      <c r="L418" s="75"/>
      <c r="M418" s="76"/>
      <c r="N418" s="75"/>
      <c r="O418" s="76"/>
      <c r="P418" s="75"/>
      <c r="Q418" s="76"/>
      <c r="R418" s="75"/>
      <c r="S418" s="76"/>
      <c r="T418" s="2"/>
      <c r="U418" s="2"/>
      <c r="V418" s="2"/>
    </row>
    <row r="419" spans="1:22" ht="13">
      <c r="A419" s="3" t="s">
        <v>1232</v>
      </c>
      <c r="B419" s="4" t="s">
        <v>1233</v>
      </c>
      <c r="C419" s="4">
        <v>2011</v>
      </c>
      <c r="D419" s="4"/>
      <c r="E419" s="4"/>
      <c r="F419" s="73" t="s">
        <v>1984</v>
      </c>
      <c r="G419" s="73"/>
      <c r="H419" s="4" t="s">
        <v>16</v>
      </c>
      <c r="I419" s="39"/>
      <c r="K419" s="107"/>
      <c r="L419" s="75"/>
      <c r="M419" s="76"/>
      <c r="N419" s="75"/>
      <c r="O419" s="76"/>
      <c r="P419" s="75"/>
      <c r="Q419" s="76"/>
      <c r="R419" s="75"/>
      <c r="S419" s="76"/>
      <c r="T419" s="2"/>
      <c r="U419" s="2"/>
      <c r="V419" s="2"/>
    </row>
    <row r="420" spans="1:22" ht="13">
      <c r="A420" s="3" t="s">
        <v>1234</v>
      </c>
      <c r="B420" s="4" t="s">
        <v>1235</v>
      </c>
      <c r="C420" s="4">
        <v>2011</v>
      </c>
      <c r="D420" s="4"/>
      <c r="E420" s="4"/>
      <c r="F420" s="73" t="s">
        <v>1985</v>
      </c>
      <c r="G420" s="73"/>
      <c r="H420" s="4" t="s">
        <v>7</v>
      </c>
      <c r="I420" s="39"/>
      <c r="K420" s="107"/>
      <c r="L420" s="75"/>
      <c r="M420" s="76"/>
      <c r="N420" s="75"/>
      <c r="O420" s="76"/>
      <c r="P420" s="75"/>
      <c r="Q420" s="76"/>
      <c r="R420" s="75"/>
      <c r="S420" s="76"/>
      <c r="T420" s="2"/>
      <c r="U420" s="2"/>
      <c r="V420" s="2"/>
    </row>
    <row r="421" spans="1:22" ht="13">
      <c r="A421" s="3" t="s">
        <v>1236</v>
      </c>
      <c r="B421" s="4" t="s">
        <v>1237</v>
      </c>
      <c r="C421" s="4">
        <v>2011</v>
      </c>
      <c r="D421" s="4"/>
      <c r="E421" s="4"/>
      <c r="F421" s="73" t="s">
        <v>1986</v>
      </c>
      <c r="G421" s="73"/>
      <c r="H421" s="4" t="s">
        <v>7</v>
      </c>
      <c r="I421" s="39"/>
      <c r="K421" s="107"/>
      <c r="L421" s="75"/>
      <c r="M421" s="76"/>
      <c r="N421" s="75"/>
      <c r="O421" s="76"/>
      <c r="P421" s="75"/>
      <c r="Q421" s="76"/>
      <c r="R421" s="75"/>
      <c r="S421" s="76"/>
      <c r="T421" s="2"/>
      <c r="U421" s="2"/>
      <c r="V421" s="2"/>
    </row>
    <row r="422" spans="1:22" ht="13">
      <c r="A422" s="3" t="s">
        <v>1238</v>
      </c>
      <c r="B422" s="4" t="s">
        <v>1239</v>
      </c>
      <c r="C422" s="4">
        <v>2010</v>
      </c>
      <c r="D422" s="4"/>
      <c r="E422" s="4"/>
      <c r="F422" s="73" t="s">
        <v>1987</v>
      </c>
      <c r="G422" s="73"/>
      <c r="H422" s="4" t="s">
        <v>16</v>
      </c>
      <c r="I422" s="39"/>
      <c r="K422" s="107"/>
      <c r="L422" s="75"/>
      <c r="M422" s="76"/>
      <c r="N422" s="75"/>
      <c r="O422" s="76"/>
      <c r="P422" s="75"/>
      <c r="Q422" s="76"/>
      <c r="R422" s="75"/>
      <c r="S422" s="76"/>
      <c r="T422" s="2"/>
      <c r="U422" s="2"/>
      <c r="V422" s="2"/>
    </row>
    <row r="423" spans="1:22" ht="13">
      <c r="A423" s="3" t="s">
        <v>1240</v>
      </c>
      <c r="B423" s="4" t="s">
        <v>1241</v>
      </c>
      <c r="C423" s="4">
        <v>2010</v>
      </c>
      <c r="D423" s="4"/>
      <c r="E423" s="4"/>
      <c r="F423" s="73" t="s">
        <v>1988</v>
      </c>
      <c r="G423" s="73"/>
      <c r="H423" s="4" t="s">
        <v>16</v>
      </c>
      <c r="I423" s="39"/>
      <c r="K423" s="107"/>
      <c r="L423" s="75"/>
      <c r="M423" s="76"/>
      <c r="N423" s="75"/>
      <c r="O423" s="76"/>
      <c r="P423" s="75"/>
      <c r="Q423" s="76"/>
      <c r="R423" s="75"/>
      <c r="S423" s="76"/>
      <c r="T423" s="2"/>
      <c r="U423" s="2"/>
      <c r="V423" s="2"/>
    </row>
    <row r="424" spans="1:22" ht="13">
      <c r="A424" s="3" t="s">
        <v>1242</v>
      </c>
      <c r="B424" s="4" t="s">
        <v>1243</v>
      </c>
      <c r="C424" s="4">
        <v>2010</v>
      </c>
      <c r="D424" s="4"/>
      <c r="E424" s="4"/>
      <c r="F424" s="73" t="s">
        <v>1989</v>
      </c>
      <c r="G424" s="73"/>
      <c r="H424" s="4" t="s">
        <v>16</v>
      </c>
      <c r="I424" s="39"/>
      <c r="K424" s="107"/>
      <c r="L424" s="75"/>
      <c r="M424" s="76"/>
      <c r="N424" s="75"/>
      <c r="O424" s="76"/>
      <c r="P424" s="75"/>
      <c r="Q424" s="76"/>
      <c r="R424" s="75"/>
      <c r="S424" s="76"/>
      <c r="T424" s="2"/>
      <c r="U424" s="2"/>
      <c r="V424" s="2"/>
    </row>
    <row r="425" spans="1:22" ht="13">
      <c r="A425" s="3" t="s">
        <v>1244</v>
      </c>
      <c r="B425" s="4" t="s">
        <v>1245</v>
      </c>
      <c r="C425" s="4">
        <v>2010</v>
      </c>
      <c r="D425" s="4"/>
      <c r="E425" s="4"/>
      <c r="F425" s="73" t="s">
        <v>1990</v>
      </c>
      <c r="G425" s="73"/>
      <c r="H425" s="4" t="s">
        <v>16</v>
      </c>
      <c r="I425" s="39"/>
      <c r="K425" s="107"/>
      <c r="L425" s="75"/>
      <c r="M425" s="76"/>
      <c r="N425" s="75"/>
      <c r="O425" s="76"/>
      <c r="P425" s="75"/>
      <c r="Q425" s="76"/>
      <c r="R425" s="75"/>
      <c r="S425" s="76"/>
      <c r="T425" s="2"/>
      <c r="U425" s="2"/>
      <c r="V425" s="2"/>
    </row>
    <row r="426" spans="1:22" ht="13">
      <c r="A426" s="3" t="s">
        <v>1246</v>
      </c>
      <c r="B426" s="4" t="s">
        <v>1247</v>
      </c>
      <c r="C426" s="4">
        <v>2010</v>
      </c>
      <c r="D426" s="4"/>
      <c r="E426" s="4"/>
      <c r="F426" s="73" t="s">
        <v>1991</v>
      </c>
      <c r="G426" s="73"/>
      <c r="H426" s="4" t="s">
        <v>16</v>
      </c>
      <c r="I426" s="39"/>
      <c r="K426" s="107"/>
      <c r="L426" s="75"/>
      <c r="M426" s="76"/>
      <c r="N426" s="75"/>
      <c r="O426" s="76"/>
      <c r="P426" s="75"/>
      <c r="Q426" s="76"/>
      <c r="R426" s="75"/>
      <c r="S426" s="76"/>
      <c r="T426" s="2"/>
      <c r="U426" s="2"/>
      <c r="V426" s="2"/>
    </row>
    <row r="427" spans="1:22" ht="13">
      <c r="A427" s="3" t="s">
        <v>1248</v>
      </c>
      <c r="B427" s="4" t="s">
        <v>1249</v>
      </c>
      <c r="C427" s="4">
        <v>2010</v>
      </c>
      <c r="D427" s="4"/>
      <c r="E427" s="4"/>
      <c r="F427" s="73" t="s">
        <v>1992</v>
      </c>
      <c r="G427" s="73"/>
      <c r="H427" s="4" t="s">
        <v>16</v>
      </c>
      <c r="I427" s="39"/>
      <c r="K427" s="107"/>
      <c r="L427" s="75"/>
      <c r="M427" s="76"/>
      <c r="N427" s="75"/>
      <c r="O427" s="76"/>
      <c r="P427" s="75"/>
      <c r="Q427" s="76"/>
      <c r="R427" s="75"/>
      <c r="S427" s="76"/>
      <c r="T427" s="2"/>
      <c r="U427" s="2"/>
      <c r="V427" s="2"/>
    </row>
    <row r="428" spans="1:22" ht="13">
      <c r="A428" s="3" t="s">
        <v>1250</v>
      </c>
      <c r="B428" s="4" t="s">
        <v>1251</v>
      </c>
      <c r="C428" s="4">
        <v>2010</v>
      </c>
      <c r="D428" s="4"/>
      <c r="E428" s="4"/>
      <c r="F428" s="73" t="s">
        <v>1993</v>
      </c>
      <c r="G428" s="73"/>
      <c r="H428" s="4" t="s">
        <v>16</v>
      </c>
      <c r="I428" s="39"/>
      <c r="K428" s="107"/>
      <c r="L428" s="75"/>
      <c r="M428" s="76"/>
      <c r="N428" s="75"/>
      <c r="O428" s="76"/>
      <c r="P428" s="75"/>
      <c r="Q428" s="76"/>
      <c r="R428" s="75"/>
      <c r="S428" s="76"/>
      <c r="T428" s="2"/>
      <c r="U428" s="2"/>
      <c r="V428" s="2"/>
    </row>
    <row r="429" spans="1:22" ht="13">
      <c r="A429" s="3" t="s">
        <v>1252</v>
      </c>
      <c r="B429" s="4" t="s">
        <v>1253</v>
      </c>
      <c r="C429" s="4">
        <v>2010</v>
      </c>
      <c r="D429" s="4"/>
      <c r="E429" s="4"/>
      <c r="F429" s="73" t="s">
        <v>1994</v>
      </c>
      <c r="G429" s="73"/>
      <c r="H429" s="4" t="s">
        <v>16</v>
      </c>
      <c r="I429" s="39"/>
      <c r="K429" s="107"/>
      <c r="L429" s="75"/>
      <c r="M429" s="76"/>
      <c r="N429" s="75"/>
      <c r="O429" s="76"/>
      <c r="P429" s="75"/>
      <c r="Q429" s="76"/>
      <c r="R429" s="75"/>
      <c r="S429" s="76"/>
      <c r="T429" s="2"/>
      <c r="U429" s="2"/>
      <c r="V429" s="2"/>
    </row>
    <row r="430" spans="1:22" ht="13">
      <c r="A430" s="3" t="s">
        <v>1200</v>
      </c>
      <c r="B430" s="4" t="s">
        <v>1254</v>
      </c>
      <c r="C430" s="4">
        <v>2010</v>
      </c>
      <c r="D430" s="4"/>
      <c r="E430" s="4"/>
      <c r="F430" s="73" t="s">
        <v>1995</v>
      </c>
      <c r="G430" s="73"/>
      <c r="H430" s="4" t="s">
        <v>16</v>
      </c>
      <c r="I430" s="39"/>
      <c r="K430" s="107"/>
      <c r="L430" s="75"/>
      <c r="M430" s="76"/>
      <c r="N430" s="75"/>
      <c r="O430" s="76"/>
      <c r="P430" s="75"/>
      <c r="Q430" s="76"/>
      <c r="R430" s="75"/>
      <c r="S430" s="76"/>
      <c r="T430" s="2"/>
      <c r="U430" s="2"/>
      <c r="V430" s="2"/>
    </row>
    <row r="431" spans="1:22" ht="13">
      <c r="A431" s="3" t="s">
        <v>1255</v>
      </c>
      <c r="B431" s="4" t="s">
        <v>1256</v>
      </c>
      <c r="C431" s="4">
        <v>2010</v>
      </c>
      <c r="D431" s="4"/>
      <c r="E431" s="4"/>
      <c r="F431" s="73" t="s">
        <v>1996</v>
      </c>
      <c r="G431" s="73"/>
      <c r="H431" s="4" t="s">
        <v>7</v>
      </c>
      <c r="I431" s="39"/>
      <c r="K431" s="107"/>
      <c r="L431" s="75"/>
      <c r="M431" s="76"/>
      <c r="N431" s="75"/>
      <c r="O431" s="76"/>
      <c r="P431" s="75"/>
      <c r="Q431" s="76"/>
      <c r="R431" s="75"/>
      <c r="S431" s="76"/>
      <c r="T431" s="2"/>
      <c r="U431" s="2"/>
      <c r="V431" s="2"/>
    </row>
    <row r="432" spans="1:22" ht="13">
      <c r="A432" s="3" t="s">
        <v>1257</v>
      </c>
      <c r="B432" s="4" t="s">
        <v>1258</v>
      </c>
      <c r="C432" s="4">
        <v>2010</v>
      </c>
      <c r="D432" s="4"/>
      <c r="E432" s="4"/>
      <c r="F432" s="73" t="s">
        <v>1997</v>
      </c>
      <c r="G432" s="73"/>
      <c r="H432" s="4" t="s">
        <v>7</v>
      </c>
      <c r="I432" s="39"/>
      <c r="K432" s="107"/>
      <c r="L432" s="75"/>
      <c r="M432" s="76"/>
      <c r="N432" s="75"/>
      <c r="O432" s="76"/>
      <c r="P432" s="75"/>
      <c r="Q432" s="76"/>
      <c r="R432" s="75"/>
      <c r="S432" s="76"/>
      <c r="T432" s="2"/>
      <c r="U432" s="2"/>
      <c r="V432" s="2"/>
    </row>
    <row r="433" spans="1:22" ht="13">
      <c r="A433" s="3" t="s">
        <v>1259</v>
      </c>
      <c r="B433" s="4" t="s">
        <v>1260</v>
      </c>
      <c r="C433" s="4">
        <v>2010</v>
      </c>
      <c r="D433" s="4"/>
      <c r="E433" s="4"/>
      <c r="F433" s="73" t="s">
        <v>1998</v>
      </c>
      <c r="G433" s="73"/>
      <c r="H433" s="4" t="s">
        <v>7</v>
      </c>
      <c r="I433" s="39"/>
      <c r="K433" s="107"/>
      <c r="L433" s="75"/>
      <c r="M433" s="76"/>
      <c r="N433" s="75"/>
      <c r="O433" s="76"/>
      <c r="P433" s="75"/>
      <c r="Q433" s="76"/>
      <c r="R433" s="75"/>
      <c r="S433" s="76"/>
      <c r="T433" s="2"/>
      <c r="U433" s="2"/>
      <c r="V433" s="2"/>
    </row>
    <row r="434" spans="1:22" ht="13">
      <c r="A434" s="3" t="s">
        <v>1261</v>
      </c>
      <c r="B434" s="4" t="s">
        <v>1262</v>
      </c>
      <c r="C434" s="4">
        <v>2010</v>
      </c>
      <c r="D434" s="4"/>
      <c r="E434" s="4"/>
      <c r="F434" s="73" t="s">
        <v>1999</v>
      </c>
      <c r="G434" s="73"/>
      <c r="H434" s="4" t="s">
        <v>16</v>
      </c>
      <c r="I434" s="39"/>
      <c r="K434" s="107"/>
      <c r="L434" s="75"/>
      <c r="M434" s="76"/>
      <c r="N434" s="75"/>
      <c r="O434" s="76"/>
      <c r="P434" s="75"/>
      <c r="Q434" s="76"/>
      <c r="R434" s="75"/>
      <c r="S434" s="76"/>
      <c r="T434" s="2"/>
      <c r="U434" s="2"/>
      <c r="V434" s="2"/>
    </row>
    <row r="435" spans="1:22" ht="13">
      <c r="A435" s="3" t="s">
        <v>1263</v>
      </c>
      <c r="B435" s="4" t="s">
        <v>1264</v>
      </c>
      <c r="C435" s="4">
        <v>2010</v>
      </c>
      <c r="D435" s="4"/>
      <c r="E435" s="4"/>
      <c r="F435" s="73" t="s">
        <v>2000</v>
      </c>
      <c r="G435" s="73"/>
      <c r="H435" s="4" t="s">
        <v>16</v>
      </c>
      <c r="I435" s="39"/>
      <c r="K435" s="107"/>
      <c r="L435" s="75"/>
      <c r="M435" s="76"/>
      <c r="N435" s="75"/>
      <c r="O435" s="76"/>
      <c r="P435" s="75"/>
      <c r="Q435" s="76"/>
      <c r="R435" s="75"/>
      <c r="S435" s="76"/>
      <c r="T435" s="2"/>
      <c r="U435" s="2"/>
      <c r="V435" s="2"/>
    </row>
    <row r="436" spans="1:22" ht="13">
      <c r="A436" s="3" t="s">
        <v>1265</v>
      </c>
      <c r="B436" s="4" t="s">
        <v>1266</v>
      </c>
      <c r="C436" s="4">
        <v>2010</v>
      </c>
      <c r="D436" s="4"/>
      <c r="E436" s="4"/>
      <c r="F436" s="73" t="s">
        <v>2001</v>
      </c>
      <c r="G436" s="73"/>
      <c r="H436" s="4" t="s">
        <v>16</v>
      </c>
      <c r="I436" s="39"/>
      <c r="K436" s="107"/>
      <c r="L436" s="75"/>
      <c r="M436" s="76"/>
      <c r="N436" s="75"/>
      <c r="O436" s="76"/>
      <c r="P436" s="75"/>
      <c r="Q436" s="76"/>
      <c r="R436" s="75"/>
      <c r="S436" s="76"/>
      <c r="T436" s="2"/>
      <c r="U436" s="2"/>
      <c r="V436" s="2"/>
    </row>
    <row r="437" spans="1:22" ht="13">
      <c r="A437" s="3" t="s">
        <v>1267</v>
      </c>
      <c r="B437" s="4" t="s">
        <v>1268</v>
      </c>
      <c r="C437" s="4">
        <v>2010</v>
      </c>
      <c r="D437" s="4"/>
      <c r="E437" s="4"/>
      <c r="F437" s="73" t="s">
        <v>2002</v>
      </c>
      <c r="G437" s="73"/>
      <c r="H437" s="4" t="s">
        <v>16</v>
      </c>
      <c r="I437" s="39"/>
      <c r="K437" s="107"/>
      <c r="L437" s="75"/>
      <c r="M437" s="76"/>
      <c r="N437" s="75"/>
      <c r="O437" s="76"/>
      <c r="P437" s="75"/>
      <c r="Q437" s="76"/>
      <c r="R437" s="75"/>
      <c r="S437" s="76"/>
      <c r="T437" s="2"/>
      <c r="U437" s="2"/>
      <c r="V437" s="2"/>
    </row>
    <row r="438" spans="1:22" ht="13">
      <c r="A438" s="3" t="s">
        <v>1269</v>
      </c>
      <c r="B438" s="4" t="s">
        <v>1270</v>
      </c>
      <c r="C438" s="4">
        <v>2009</v>
      </c>
      <c r="D438" s="4"/>
      <c r="E438" s="4"/>
      <c r="F438" s="73" t="s">
        <v>2003</v>
      </c>
      <c r="G438" s="73"/>
      <c r="H438" s="4" t="s">
        <v>16</v>
      </c>
      <c r="I438" s="39"/>
      <c r="K438" s="107"/>
      <c r="L438" s="75"/>
      <c r="M438" s="76"/>
      <c r="N438" s="75"/>
      <c r="O438" s="76"/>
      <c r="P438" s="75"/>
      <c r="Q438" s="76"/>
      <c r="R438" s="75"/>
      <c r="S438" s="76"/>
      <c r="T438" s="2"/>
      <c r="U438" s="2"/>
      <c r="V438" s="2"/>
    </row>
    <row r="439" spans="1:22" ht="13">
      <c r="A439" s="3" t="s">
        <v>1271</v>
      </c>
      <c r="B439" s="4" t="s">
        <v>1272</v>
      </c>
      <c r="C439" s="4">
        <v>2009</v>
      </c>
      <c r="D439" s="4"/>
      <c r="E439" s="4"/>
      <c r="F439" s="73" t="s">
        <v>2004</v>
      </c>
      <c r="G439" s="73"/>
      <c r="H439" s="4" t="s">
        <v>16</v>
      </c>
      <c r="I439" s="39"/>
      <c r="K439" s="107"/>
      <c r="L439" s="75"/>
      <c r="M439" s="76"/>
      <c r="N439" s="75"/>
      <c r="O439" s="76"/>
      <c r="P439" s="75"/>
      <c r="Q439" s="76"/>
      <c r="R439" s="75"/>
      <c r="S439" s="76"/>
      <c r="T439" s="2"/>
      <c r="U439" s="2"/>
      <c r="V439" s="2"/>
    </row>
    <row r="440" spans="1:22" ht="13">
      <c r="A440" s="3" t="s">
        <v>1273</v>
      </c>
      <c r="B440" s="4" t="s">
        <v>1274</v>
      </c>
      <c r="C440" s="4">
        <v>2009</v>
      </c>
      <c r="D440" s="4"/>
      <c r="E440" s="4"/>
      <c r="F440" s="73" t="s">
        <v>2005</v>
      </c>
      <c r="G440" s="73"/>
      <c r="H440" s="4" t="s">
        <v>16</v>
      </c>
      <c r="I440" s="39"/>
      <c r="K440" s="107"/>
      <c r="L440" s="75"/>
      <c r="M440" s="76"/>
      <c r="N440" s="75"/>
      <c r="O440" s="76"/>
      <c r="P440" s="75"/>
      <c r="Q440" s="76"/>
      <c r="R440" s="75"/>
      <c r="S440" s="76"/>
      <c r="T440" s="2"/>
      <c r="U440" s="2"/>
      <c r="V440" s="2"/>
    </row>
    <row r="441" spans="1:22" ht="13">
      <c r="A441" s="3" t="s">
        <v>1275</v>
      </c>
      <c r="B441" s="4" t="s">
        <v>1276</v>
      </c>
      <c r="C441" s="4">
        <v>2009</v>
      </c>
      <c r="D441" s="4"/>
      <c r="E441" s="4"/>
      <c r="F441" s="73" t="s">
        <v>2006</v>
      </c>
      <c r="G441" s="73"/>
      <c r="H441" s="4" t="s">
        <v>16</v>
      </c>
      <c r="I441" s="39"/>
      <c r="K441" s="107"/>
      <c r="L441" s="75"/>
      <c r="M441" s="76"/>
      <c r="N441" s="75"/>
      <c r="O441" s="76"/>
      <c r="P441" s="75"/>
      <c r="Q441" s="76"/>
      <c r="R441" s="75"/>
      <c r="S441" s="76"/>
      <c r="T441" s="2"/>
      <c r="U441" s="2"/>
      <c r="V441" s="2"/>
    </row>
    <row r="442" spans="1:22" ht="13">
      <c r="A442" s="3" t="s">
        <v>1277</v>
      </c>
      <c r="B442" s="4" t="s">
        <v>1278</v>
      </c>
      <c r="C442" s="4">
        <v>2009</v>
      </c>
      <c r="D442" s="4"/>
      <c r="E442" s="4"/>
      <c r="F442" s="73" t="s">
        <v>2007</v>
      </c>
      <c r="G442" s="73"/>
      <c r="H442" s="4" t="s">
        <v>16</v>
      </c>
      <c r="I442" s="39"/>
      <c r="K442" s="107"/>
      <c r="L442" s="75"/>
      <c r="M442" s="76"/>
      <c r="N442" s="75"/>
      <c r="O442" s="76"/>
      <c r="P442" s="75"/>
      <c r="Q442" s="76"/>
      <c r="R442" s="75"/>
      <c r="S442" s="76"/>
      <c r="T442" s="2"/>
      <c r="U442" s="2"/>
      <c r="V442" s="2"/>
    </row>
    <row r="443" spans="1:22" ht="13">
      <c r="A443" s="3" t="s">
        <v>1279</v>
      </c>
      <c r="B443" s="4" t="s">
        <v>1280</v>
      </c>
      <c r="C443" s="4">
        <v>2009</v>
      </c>
      <c r="D443" s="4"/>
      <c r="E443" s="4"/>
      <c r="F443" s="73" t="s">
        <v>2008</v>
      </c>
      <c r="G443" s="73"/>
      <c r="H443" s="4" t="s">
        <v>16</v>
      </c>
      <c r="I443" s="39"/>
      <c r="K443" s="107"/>
      <c r="L443" s="75"/>
      <c r="M443" s="76"/>
      <c r="N443" s="75"/>
      <c r="O443" s="76"/>
      <c r="P443" s="75"/>
      <c r="Q443" s="76"/>
      <c r="R443" s="75"/>
      <c r="S443" s="76"/>
      <c r="T443" s="2"/>
      <c r="U443" s="2"/>
      <c r="V443" s="2"/>
    </row>
    <row r="444" spans="1:22" ht="13">
      <c r="A444" s="3" t="s">
        <v>1281</v>
      </c>
      <c r="B444" s="4" t="s">
        <v>1282</v>
      </c>
      <c r="C444" s="4">
        <v>2009</v>
      </c>
      <c r="D444" s="4"/>
      <c r="E444" s="4"/>
      <c r="F444" s="73" t="s">
        <v>2009</v>
      </c>
      <c r="G444" s="73"/>
      <c r="H444" s="4" t="s">
        <v>16</v>
      </c>
      <c r="I444" s="39"/>
      <c r="K444" s="107"/>
      <c r="L444" s="75"/>
      <c r="M444" s="76"/>
      <c r="N444" s="75"/>
      <c r="O444" s="76"/>
      <c r="P444" s="75"/>
      <c r="Q444" s="76"/>
      <c r="R444" s="75"/>
      <c r="S444" s="76"/>
      <c r="T444" s="2"/>
      <c r="U444" s="2"/>
      <c r="V444" s="2"/>
    </row>
    <row r="445" spans="1:22" ht="13">
      <c r="A445" s="3" t="s">
        <v>1283</v>
      </c>
      <c r="B445" s="4" t="s">
        <v>1284</v>
      </c>
      <c r="C445" s="4">
        <v>2009</v>
      </c>
      <c r="D445" s="4"/>
      <c r="E445" s="4"/>
      <c r="F445" s="73" t="s">
        <v>2010</v>
      </c>
      <c r="G445" s="73"/>
      <c r="H445" s="4" t="s">
        <v>16</v>
      </c>
      <c r="I445" s="39"/>
      <c r="K445" s="107"/>
      <c r="L445" s="75"/>
      <c r="M445" s="76"/>
      <c r="N445" s="75"/>
      <c r="O445" s="76"/>
      <c r="P445" s="75"/>
      <c r="Q445" s="76"/>
      <c r="R445" s="75"/>
      <c r="S445" s="76"/>
      <c r="T445" s="2"/>
      <c r="U445" s="2"/>
      <c r="V445" s="2"/>
    </row>
    <row r="446" spans="1:22" ht="13">
      <c r="A446" s="3" t="s">
        <v>1285</v>
      </c>
      <c r="B446" s="4" t="s">
        <v>1286</v>
      </c>
      <c r="C446" s="4">
        <v>2009</v>
      </c>
      <c r="D446" s="4"/>
      <c r="E446" s="4"/>
      <c r="F446" s="73" t="s">
        <v>2011</v>
      </c>
      <c r="G446" s="73"/>
      <c r="H446" s="4" t="s">
        <v>16</v>
      </c>
      <c r="I446" s="39"/>
      <c r="K446" s="107"/>
      <c r="L446" s="75"/>
      <c r="M446" s="76"/>
      <c r="N446" s="75"/>
      <c r="O446" s="76"/>
      <c r="P446" s="75"/>
      <c r="Q446" s="76"/>
      <c r="R446" s="75"/>
      <c r="S446" s="76"/>
      <c r="T446" s="2"/>
      <c r="U446" s="2"/>
      <c r="V446" s="2"/>
    </row>
    <row r="447" spans="1:22" ht="13">
      <c r="A447" s="3" t="s">
        <v>1287</v>
      </c>
      <c r="B447" s="4" t="s">
        <v>1288</v>
      </c>
      <c r="C447" s="4">
        <v>2009</v>
      </c>
      <c r="D447" s="4"/>
      <c r="E447" s="4"/>
      <c r="F447" s="73" t="s">
        <v>2012</v>
      </c>
      <c r="G447" s="73"/>
      <c r="H447" s="4" t="s">
        <v>16</v>
      </c>
      <c r="I447" s="39"/>
      <c r="K447" s="107"/>
      <c r="L447" s="75"/>
      <c r="M447" s="76"/>
      <c r="N447" s="75"/>
      <c r="O447" s="76"/>
      <c r="P447" s="75"/>
      <c r="Q447" s="76"/>
      <c r="R447" s="75"/>
      <c r="S447" s="76"/>
      <c r="T447" s="2"/>
      <c r="U447" s="2"/>
      <c r="V447" s="2"/>
    </row>
    <row r="448" spans="1:22" ht="13">
      <c r="A448" s="3" t="s">
        <v>1289</v>
      </c>
      <c r="B448" s="4" t="s">
        <v>1290</v>
      </c>
      <c r="C448" s="4">
        <v>2009</v>
      </c>
      <c r="D448" s="4"/>
      <c r="E448" s="4"/>
      <c r="F448" s="73" t="s">
        <v>2013</v>
      </c>
      <c r="G448" s="73"/>
      <c r="H448" s="4" t="s">
        <v>16</v>
      </c>
      <c r="I448" s="39"/>
      <c r="K448" s="107"/>
      <c r="L448" s="75"/>
      <c r="M448" s="76"/>
      <c r="N448" s="75"/>
      <c r="O448" s="76"/>
      <c r="P448" s="75"/>
      <c r="Q448" s="76"/>
      <c r="R448" s="75"/>
      <c r="S448" s="76"/>
      <c r="T448" s="2"/>
      <c r="U448" s="2"/>
      <c r="V448" s="2"/>
    </row>
    <row r="449" spans="1:22" ht="13">
      <c r="A449" s="3" t="s">
        <v>1291</v>
      </c>
      <c r="B449" s="4" t="s">
        <v>1292</v>
      </c>
      <c r="C449" s="4">
        <v>2008</v>
      </c>
      <c r="D449" s="4"/>
      <c r="E449" s="4"/>
      <c r="F449" s="73" t="s">
        <v>2014</v>
      </c>
      <c r="G449" s="73"/>
      <c r="H449" s="4" t="s">
        <v>16</v>
      </c>
      <c r="I449" s="39"/>
      <c r="K449" s="107"/>
      <c r="L449" s="75"/>
      <c r="M449" s="76"/>
      <c r="N449" s="75"/>
      <c r="O449" s="76"/>
      <c r="P449" s="75"/>
      <c r="Q449" s="76"/>
      <c r="R449" s="75"/>
      <c r="S449" s="76"/>
      <c r="T449" s="2"/>
      <c r="U449" s="2"/>
      <c r="V449" s="2"/>
    </row>
    <row r="450" spans="1:22" ht="13">
      <c r="A450" s="3" t="s">
        <v>1293</v>
      </c>
      <c r="B450" s="4" t="s">
        <v>1294</v>
      </c>
      <c r="C450" s="4">
        <v>2008</v>
      </c>
      <c r="D450" s="4"/>
      <c r="E450" s="4"/>
      <c r="F450" s="73" t="s">
        <v>2015</v>
      </c>
      <c r="G450" s="73"/>
      <c r="H450" s="4" t="s">
        <v>16</v>
      </c>
      <c r="I450" s="39"/>
      <c r="K450" s="107"/>
      <c r="L450" s="75"/>
      <c r="M450" s="76"/>
      <c r="N450" s="75"/>
      <c r="O450" s="76"/>
      <c r="P450" s="75"/>
      <c r="Q450" s="76"/>
      <c r="R450" s="75"/>
      <c r="S450" s="76"/>
      <c r="T450" s="2"/>
      <c r="U450" s="2"/>
      <c r="V450" s="2"/>
    </row>
    <row r="451" spans="1:22" ht="13">
      <c r="A451" s="3" t="s">
        <v>1295</v>
      </c>
      <c r="B451" s="4" t="s">
        <v>1296</v>
      </c>
      <c r="C451" s="4">
        <v>2008</v>
      </c>
      <c r="D451" s="4"/>
      <c r="E451" s="4"/>
      <c r="F451" s="73" t="s">
        <v>2016</v>
      </c>
      <c r="G451" s="73"/>
      <c r="H451" s="4" t="s">
        <v>7</v>
      </c>
      <c r="I451" s="39"/>
      <c r="K451" s="107"/>
      <c r="L451" s="75"/>
      <c r="M451" s="76"/>
      <c r="N451" s="75"/>
      <c r="O451" s="76"/>
      <c r="P451" s="75"/>
      <c r="Q451" s="76"/>
      <c r="R451" s="75"/>
      <c r="S451" s="76"/>
      <c r="T451" s="2"/>
      <c r="U451" s="2"/>
      <c r="V451" s="2"/>
    </row>
    <row r="452" spans="1:22" ht="13">
      <c r="A452" s="3" t="s">
        <v>1297</v>
      </c>
      <c r="B452" s="4" t="s">
        <v>1298</v>
      </c>
      <c r="C452" s="4">
        <v>2008</v>
      </c>
      <c r="D452" s="4"/>
      <c r="E452" s="4"/>
      <c r="F452" s="73" t="s">
        <v>2017</v>
      </c>
      <c r="G452" s="73"/>
      <c r="H452" s="4" t="s">
        <v>16</v>
      </c>
      <c r="I452" s="39"/>
      <c r="K452" s="107"/>
      <c r="L452" s="75"/>
      <c r="M452" s="76"/>
      <c r="N452" s="75"/>
      <c r="O452" s="76"/>
      <c r="P452" s="75"/>
      <c r="Q452" s="76"/>
      <c r="R452" s="75"/>
      <c r="S452" s="76"/>
      <c r="T452" s="2"/>
      <c r="U452" s="2"/>
      <c r="V452" s="2"/>
    </row>
    <row r="453" spans="1:22" ht="13">
      <c r="A453" s="3" t="s">
        <v>1299</v>
      </c>
      <c r="B453" s="4" t="s">
        <v>1300</v>
      </c>
      <c r="C453" s="4">
        <v>2008</v>
      </c>
      <c r="D453" s="4"/>
      <c r="E453" s="4"/>
      <c r="F453" s="73" t="s">
        <v>2018</v>
      </c>
      <c r="G453" s="73"/>
      <c r="H453" s="4" t="s">
        <v>16</v>
      </c>
      <c r="I453" s="39"/>
      <c r="K453" s="107"/>
      <c r="L453" s="75"/>
      <c r="M453" s="76"/>
      <c r="N453" s="75"/>
      <c r="O453" s="76"/>
      <c r="P453" s="75"/>
      <c r="Q453" s="76"/>
      <c r="R453" s="75"/>
      <c r="S453" s="76"/>
      <c r="T453" s="2"/>
      <c r="U453" s="2"/>
      <c r="V453" s="2"/>
    </row>
    <row r="454" spans="1:22" ht="13">
      <c r="A454" s="3" t="s">
        <v>1301</v>
      </c>
      <c r="B454" s="4" t="s">
        <v>1302</v>
      </c>
      <c r="C454" s="4">
        <v>2008</v>
      </c>
      <c r="D454" s="4"/>
      <c r="E454" s="4"/>
      <c r="F454" s="73" t="s">
        <v>2019</v>
      </c>
      <c r="G454" s="73"/>
      <c r="H454" s="4" t="s">
        <v>16</v>
      </c>
      <c r="I454" s="39"/>
      <c r="K454" s="107"/>
      <c r="L454" s="75"/>
      <c r="M454" s="76"/>
      <c r="N454" s="75"/>
      <c r="O454" s="76"/>
      <c r="P454" s="75"/>
      <c r="Q454" s="76"/>
      <c r="R454" s="75"/>
      <c r="S454" s="76"/>
      <c r="T454" s="2"/>
      <c r="U454" s="2"/>
      <c r="V454" s="2"/>
    </row>
    <row r="455" spans="1:22" ht="13">
      <c r="A455" s="3" t="s">
        <v>1303</v>
      </c>
      <c r="B455" s="4" t="s">
        <v>1304</v>
      </c>
      <c r="C455" s="4">
        <v>2008</v>
      </c>
      <c r="D455" s="4"/>
      <c r="E455" s="4"/>
      <c r="F455" s="73" t="s">
        <v>2020</v>
      </c>
      <c r="G455" s="73"/>
      <c r="H455" s="4" t="s">
        <v>16</v>
      </c>
      <c r="I455" s="39"/>
      <c r="K455" s="107"/>
      <c r="L455" s="75"/>
      <c r="M455" s="76"/>
      <c r="N455" s="75"/>
      <c r="O455" s="76"/>
      <c r="P455" s="75"/>
      <c r="Q455" s="76"/>
      <c r="R455" s="75"/>
      <c r="S455" s="76"/>
      <c r="T455" s="2"/>
      <c r="U455" s="2"/>
      <c r="V455" s="2"/>
    </row>
    <row r="456" spans="1:22" ht="13">
      <c r="A456" s="3" t="s">
        <v>1305</v>
      </c>
      <c r="B456" s="4" t="s">
        <v>1306</v>
      </c>
      <c r="C456" s="4">
        <v>2008</v>
      </c>
      <c r="D456" s="4"/>
      <c r="E456" s="4"/>
      <c r="F456" s="73" t="s">
        <v>2021</v>
      </c>
      <c r="G456" s="73"/>
      <c r="H456" s="4" t="s">
        <v>16</v>
      </c>
      <c r="I456" s="39"/>
      <c r="K456" s="107"/>
      <c r="L456" s="75"/>
      <c r="M456" s="76"/>
      <c r="N456" s="75"/>
      <c r="O456" s="76"/>
      <c r="P456" s="75"/>
      <c r="Q456" s="76"/>
      <c r="R456" s="75"/>
      <c r="S456" s="76"/>
      <c r="T456" s="2"/>
      <c r="U456" s="2"/>
      <c r="V456" s="2"/>
    </row>
    <row r="457" spans="1:22" ht="13">
      <c r="A457" s="3" t="s">
        <v>1307</v>
      </c>
      <c r="B457" s="4" t="s">
        <v>1308</v>
      </c>
      <c r="C457" s="4">
        <v>2007</v>
      </c>
      <c r="D457" s="4"/>
      <c r="E457" s="4"/>
      <c r="F457" s="73" t="s">
        <v>2022</v>
      </c>
      <c r="G457" s="73"/>
      <c r="H457" s="4" t="s">
        <v>16</v>
      </c>
      <c r="I457" s="39"/>
      <c r="K457" s="107"/>
      <c r="L457" s="75"/>
      <c r="M457" s="76"/>
      <c r="N457" s="75"/>
      <c r="O457" s="76"/>
      <c r="P457" s="75"/>
      <c r="Q457" s="76"/>
      <c r="R457" s="75"/>
      <c r="S457" s="76"/>
      <c r="T457" s="2"/>
      <c r="U457" s="2"/>
      <c r="V457" s="2"/>
    </row>
    <row r="458" spans="1:22" ht="13">
      <c r="A458" s="3" t="s">
        <v>1309</v>
      </c>
      <c r="B458" s="4" t="s">
        <v>1310</v>
      </c>
      <c r="C458" s="4">
        <v>2007</v>
      </c>
      <c r="D458" s="4"/>
      <c r="E458" s="4"/>
      <c r="F458" s="73" t="s">
        <v>2023</v>
      </c>
      <c r="G458" s="73"/>
      <c r="H458" s="4" t="s">
        <v>16</v>
      </c>
      <c r="I458" s="39"/>
      <c r="K458" s="107"/>
      <c r="L458" s="75"/>
      <c r="M458" s="76"/>
      <c r="N458" s="75"/>
      <c r="O458" s="76"/>
      <c r="P458" s="75"/>
      <c r="Q458" s="76"/>
      <c r="R458" s="75"/>
      <c r="S458" s="76"/>
      <c r="T458" s="2"/>
      <c r="U458" s="2"/>
      <c r="V458" s="2"/>
    </row>
    <row r="459" spans="1:22" ht="13">
      <c r="A459" s="3" t="s">
        <v>1311</v>
      </c>
      <c r="B459" s="4" t="s">
        <v>1312</v>
      </c>
      <c r="C459" s="4">
        <v>2007</v>
      </c>
      <c r="D459" s="4"/>
      <c r="E459" s="4"/>
      <c r="F459" s="73" t="s">
        <v>2024</v>
      </c>
      <c r="G459" s="73"/>
      <c r="H459" s="4" t="s">
        <v>16</v>
      </c>
      <c r="I459" s="39"/>
      <c r="K459" s="107"/>
      <c r="L459" s="75"/>
      <c r="M459" s="76"/>
      <c r="N459" s="75"/>
      <c r="O459" s="76"/>
      <c r="P459" s="75"/>
      <c r="Q459" s="76"/>
      <c r="R459" s="75"/>
      <c r="S459" s="76"/>
      <c r="T459" s="2"/>
      <c r="U459" s="2"/>
      <c r="V459" s="2"/>
    </row>
    <row r="460" spans="1:22" ht="13">
      <c r="A460" s="3" t="s">
        <v>1313</v>
      </c>
      <c r="B460" s="4" t="s">
        <v>1314</v>
      </c>
      <c r="C460" s="4">
        <v>2007</v>
      </c>
      <c r="D460" s="4"/>
      <c r="E460" s="4"/>
      <c r="F460" s="73" t="s">
        <v>2025</v>
      </c>
      <c r="G460" s="73"/>
      <c r="H460" s="4" t="s">
        <v>16</v>
      </c>
      <c r="I460" s="39"/>
      <c r="K460" s="107"/>
      <c r="L460" s="75"/>
      <c r="M460" s="76"/>
      <c r="N460" s="75"/>
      <c r="O460" s="76"/>
      <c r="P460" s="75"/>
      <c r="Q460" s="76"/>
      <c r="R460" s="75"/>
      <c r="S460" s="76"/>
      <c r="T460" s="2"/>
      <c r="U460" s="2"/>
      <c r="V460" s="2"/>
    </row>
    <row r="461" spans="1:22" ht="13">
      <c r="A461" s="3" t="s">
        <v>1315</v>
      </c>
      <c r="B461" s="4" t="s">
        <v>1316</v>
      </c>
      <c r="C461" s="4">
        <v>2007</v>
      </c>
      <c r="D461" s="4"/>
      <c r="E461" s="4"/>
      <c r="F461" s="73" t="s">
        <v>2026</v>
      </c>
      <c r="G461" s="73"/>
      <c r="H461" s="4" t="s">
        <v>16</v>
      </c>
      <c r="I461" s="39"/>
      <c r="K461" s="107"/>
      <c r="L461" s="75"/>
      <c r="M461" s="76"/>
      <c r="N461" s="75"/>
      <c r="O461" s="76"/>
      <c r="P461" s="75"/>
      <c r="Q461" s="76"/>
      <c r="R461" s="75"/>
      <c r="S461" s="76"/>
      <c r="T461" s="2"/>
      <c r="U461" s="2"/>
      <c r="V461" s="2"/>
    </row>
    <row r="462" spans="1:22" ht="13">
      <c r="A462" s="3" t="s">
        <v>1317</v>
      </c>
      <c r="B462" s="4" t="s">
        <v>1318</v>
      </c>
      <c r="C462" s="4">
        <v>2007</v>
      </c>
      <c r="D462" s="4"/>
      <c r="E462" s="4"/>
      <c r="F462" s="73" t="s">
        <v>2027</v>
      </c>
      <c r="G462" s="73"/>
      <c r="H462" s="4" t="s">
        <v>16</v>
      </c>
      <c r="I462" s="39"/>
      <c r="K462" s="107"/>
      <c r="L462" s="75"/>
      <c r="M462" s="76"/>
      <c r="N462" s="75"/>
      <c r="O462" s="76"/>
      <c r="P462" s="75"/>
      <c r="Q462" s="76"/>
      <c r="R462" s="75"/>
      <c r="S462" s="76"/>
      <c r="T462" s="2"/>
      <c r="U462" s="2"/>
      <c r="V462" s="2"/>
    </row>
    <row r="463" spans="1:22" ht="13">
      <c r="A463" s="3" t="s">
        <v>1319</v>
      </c>
      <c r="B463" s="4" t="s">
        <v>1320</v>
      </c>
      <c r="C463" s="4">
        <v>2007</v>
      </c>
      <c r="D463" s="4"/>
      <c r="E463" s="4"/>
      <c r="F463" s="73" t="s">
        <v>2028</v>
      </c>
      <c r="G463" s="73"/>
      <c r="H463" s="4" t="s">
        <v>7</v>
      </c>
      <c r="I463" s="39"/>
      <c r="K463" s="107"/>
      <c r="L463" s="75"/>
      <c r="M463" s="76"/>
      <c r="N463" s="75"/>
      <c r="O463" s="76"/>
      <c r="P463" s="75"/>
      <c r="Q463" s="76"/>
      <c r="R463" s="75"/>
      <c r="S463" s="76"/>
      <c r="T463" s="2"/>
      <c r="U463" s="2"/>
      <c r="V463" s="2"/>
    </row>
    <row r="464" spans="1:22" ht="13">
      <c r="A464" s="3" t="s">
        <v>1321</v>
      </c>
      <c r="B464" s="4" t="s">
        <v>1322</v>
      </c>
      <c r="C464" s="4">
        <v>2007</v>
      </c>
      <c r="D464" s="4"/>
      <c r="E464" s="4"/>
      <c r="F464" s="73" t="s">
        <v>2029</v>
      </c>
      <c r="G464" s="73"/>
      <c r="H464" s="4" t="s">
        <v>16</v>
      </c>
      <c r="I464" s="39"/>
      <c r="K464" s="107"/>
      <c r="L464" s="75"/>
      <c r="M464" s="76"/>
      <c r="N464" s="75"/>
      <c r="O464" s="76"/>
      <c r="P464" s="75"/>
      <c r="Q464" s="76"/>
      <c r="R464" s="75"/>
      <c r="S464" s="76"/>
      <c r="T464" s="2"/>
      <c r="U464" s="2"/>
      <c r="V464" s="2"/>
    </row>
    <row r="465" spans="1:22" ht="13">
      <c r="A465" s="3" t="s">
        <v>1323</v>
      </c>
      <c r="B465" s="4" t="s">
        <v>1324</v>
      </c>
      <c r="C465" s="4">
        <v>2007</v>
      </c>
      <c r="D465" s="4"/>
      <c r="E465" s="4"/>
      <c r="F465" s="73" t="s">
        <v>2030</v>
      </c>
      <c r="G465" s="73"/>
      <c r="H465" s="4" t="s">
        <v>16</v>
      </c>
      <c r="I465" s="39"/>
      <c r="K465" s="107"/>
      <c r="L465" s="75"/>
      <c r="M465" s="76"/>
      <c r="N465" s="75"/>
      <c r="O465" s="76"/>
      <c r="P465" s="75"/>
      <c r="Q465" s="76"/>
      <c r="R465" s="75"/>
      <c r="S465" s="76"/>
      <c r="T465" s="2"/>
      <c r="U465" s="2"/>
      <c r="V465" s="2"/>
    </row>
    <row r="466" spans="1:22" ht="13">
      <c r="A466" s="3" t="s">
        <v>1325</v>
      </c>
      <c r="B466" s="4" t="s">
        <v>1326</v>
      </c>
      <c r="C466" s="4">
        <v>2007</v>
      </c>
      <c r="D466" s="4"/>
      <c r="E466" s="4"/>
      <c r="F466" s="73" t="s">
        <v>2031</v>
      </c>
      <c r="G466" s="73"/>
      <c r="H466" s="4" t="s">
        <v>16</v>
      </c>
      <c r="I466" s="39"/>
      <c r="K466" s="107"/>
      <c r="L466" s="75"/>
      <c r="M466" s="76"/>
      <c r="N466" s="75"/>
      <c r="O466" s="76"/>
      <c r="P466" s="75"/>
      <c r="Q466" s="76"/>
      <c r="R466" s="75"/>
      <c r="S466" s="76"/>
      <c r="T466" s="2"/>
      <c r="U466" s="2"/>
      <c r="V466" s="2"/>
    </row>
    <row r="467" spans="1:22" ht="13">
      <c r="A467" s="3" t="s">
        <v>1327</v>
      </c>
      <c r="B467" s="4" t="s">
        <v>1328</v>
      </c>
      <c r="C467" s="4">
        <v>2007</v>
      </c>
      <c r="D467" s="4"/>
      <c r="E467" s="4"/>
      <c r="F467" s="73" t="s">
        <v>2032</v>
      </c>
      <c r="G467" s="73"/>
      <c r="H467" s="4" t="s">
        <v>16</v>
      </c>
      <c r="I467" s="39"/>
      <c r="K467" s="107"/>
      <c r="L467" s="75"/>
      <c r="M467" s="76"/>
      <c r="N467" s="75"/>
      <c r="O467" s="76"/>
      <c r="P467" s="75"/>
      <c r="Q467" s="76"/>
      <c r="R467" s="75"/>
      <c r="S467" s="76"/>
      <c r="T467" s="2"/>
      <c r="U467" s="2"/>
      <c r="V467" s="2"/>
    </row>
    <row r="468" spans="1:22" ht="13">
      <c r="A468" s="3" t="s">
        <v>1329</v>
      </c>
      <c r="B468" s="4" t="s">
        <v>1330</v>
      </c>
      <c r="C468" s="4">
        <v>2006</v>
      </c>
      <c r="D468" s="4"/>
      <c r="E468" s="4"/>
      <c r="F468" s="73" t="s">
        <v>2033</v>
      </c>
      <c r="G468" s="73"/>
      <c r="H468" s="4" t="s">
        <v>16</v>
      </c>
      <c r="I468" s="39"/>
      <c r="K468" s="107"/>
      <c r="L468" s="75"/>
      <c r="M468" s="76"/>
      <c r="N468" s="75"/>
      <c r="O468" s="76"/>
      <c r="P468" s="75"/>
      <c r="Q468" s="76"/>
      <c r="R468" s="75"/>
      <c r="S468" s="76"/>
      <c r="T468" s="2"/>
      <c r="U468" s="2"/>
      <c r="V468" s="2"/>
    </row>
    <row r="469" spans="1:22" ht="13">
      <c r="A469" s="3" t="s">
        <v>1331</v>
      </c>
      <c r="B469" s="4" t="s">
        <v>1332</v>
      </c>
      <c r="C469" s="4">
        <v>2006</v>
      </c>
      <c r="D469" s="4"/>
      <c r="E469" s="4"/>
      <c r="F469" s="73" t="s">
        <v>2034</v>
      </c>
      <c r="G469" s="73"/>
      <c r="H469" s="4" t="s">
        <v>16</v>
      </c>
      <c r="I469" s="39"/>
      <c r="K469" s="107"/>
      <c r="L469" s="75"/>
      <c r="M469" s="76"/>
      <c r="N469" s="75"/>
      <c r="O469" s="76"/>
      <c r="P469" s="75"/>
      <c r="Q469" s="76"/>
      <c r="R469" s="75"/>
      <c r="S469" s="76"/>
      <c r="T469" s="2"/>
      <c r="U469" s="2"/>
      <c r="V469" s="2"/>
    </row>
    <row r="470" spans="1:22" ht="13">
      <c r="A470" s="3" t="s">
        <v>1333</v>
      </c>
      <c r="B470" s="4" t="s">
        <v>1334</v>
      </c>
      <c r="C470" s="4">
        <v>2006</v>
      </c>
      <c r="D470" s="4"/>
      <c r="E470" s="4"/>
      <c r="F470" s="73" t="s">
        <v>2035</v>
      </c>
      <c r="G470" s="73"/>
      <c r="H470" s="4" t="s">
        <v>16</v>
      </c>
      <c r="I470" s="39"/>
      <c r="K470" s="107"/>
      <c r="L470" s="75"/>
      <c r="M470" s="76"/>
      <c r="N470" s="75"/>
      <c r="O470" s="76"/>
      <c r="P470" s="75"/>
      <c r="Q470" s="76"/>
      <c r="R470" s="75"/>
      <c r="S470" s="76"/>
      <c r="T470" s="2"/>
      <c r="U470" s="2"/>
      <c r="V470" s="2"/>
    </row>
    <row r="471" spans="1:22" ht="13">
      <c r="A471" s="3" t="s">
        <v>1335</v>
      </c>
      <c r="B471" s="4" t="s">
        <v>1336</v>
      </c>
      <c r="C471" s="4">
        <v>2006</v>
      </c>
      <c r="D471" s="4"/>
      <c r="E471" s="4"/>
      <c r="F471" s="73" t="s">
        <v>2036</v>
      </c>
      <c r="G471" s="73"/>
      <c r="H471" s="4" t="s">
        <v>16</v>
      </c>
      <c r="I471" s="39"/>
      <c r="K471" s="107"/>
      <c r="L471" s="75"/>
      <c r="M471" s="76"/>
      <c r="N471" s="75"/>
      <c r="O471" s="76"/>
      <c r="P471" s="75"/>
      <c r="Q471" s="76"/>
      <c r="R471" s="75"/>
      <c r="S471" s="76"/>
      <c r="T471" s="2"/>
      <c r="U471" s="2"/>
      <c r="V471" s="2"/>
    </row>
    <row r="472" spans="1:22" ht="13">
      <c r="A472" s="3" t="s">
        <v>1337</v>
      </c>
      <c r="B472" s="4" t="s">
        <v>1338</v>
      </c>
      <c r="C472" s="4">
        <v>2006</v>
      </c>
      <c r="D472" s="4"/>
      <c r="E472" s="4"/>
      <c r="F472" s="73" t="s">
        <v>2037</v>
      </c>
      <c r="G472" s="73"/>
      <c r="H472" s="4" t="s">
        <v>16</v>
      </c>
      <c r="I472" s="39"/>
      <c r="K472" s="107"/>
      <c r="L472" s="75"/>
      <c r="M472" s="76"/>
      <c r="N472" s="75"/>
      <c r="O472" s="76"/>
      <c r="P472" s="75"/>
      <c r="Q472" s="76"/>
      <c r="R472" s="75"/>
      <c r="S472" s="76"/>
      <c r="T472" s="2"/>
      <c r="U472" s="2"/>
      <c r="V472" s="2"/>
    </row>
    <row r="473" spans="1:22" ht="13">
      <c r="A473" s="3" t="s">
        <v>1339</v>
      </c>
      <c r="B473" s="4" t="s">
        <v>1340</v>
      </c>
      <c r="C473" s="4">
        <v>2005</v>
      </c>
      <c r="D473" s="4"/>
      <c r="E473" s="4"/>
      <c r="F473" s="73" t="s">
        <v>2038</v>
      </c>
      <c r="G473" s="73"/>
      <c r="H473" s="4" t="s">
        <v>16</v>
      </c>
      <c r="I473" s="39"/>
      <c r="K473" s="107"/>
      <c r="L473" s="75"/>
      <c r="M473" s="76"/>
      <c r="N473" s="75"/>
      <c r="O473" s="76"/>
      <c r="P473" s="75"/>
      <c r="Q473" s="76"/>
      <c r="R473" s="75"/>
      <c r="S473" s="76"/>
      <c r="T473" s="2"/>
      <c r="U473" s="2"/>
      <c r="V473" s="2"/>
    </row>
    <row r="474" spans="1:22" ht="13">
      <c r="A474" s="3" t="s">
        <v>1341</v>
      </c>
      <c r="B474" s="4" t="s">
        <v>1342</v>
      </c>
      <c r="C474" s="4">
        <v>2005</v>
      </c>
      <c r="D474" s="4"/>
      <c r="E474" s="4"/>
      <c r="F474" s="73" t="s">
        <v>2039</v>
      </c>
      <c r="G474" s="73"/>
      <c r="H474" s="4" t="s">
        <v>16</v>
      </c>
      <c r="I474" s="39"/>
      <c r="K474" s="107"/>
      <c r="L474" s="75"/>
      <c r="M474" s="76"/>
      <c r="N474" s="75"/>
      <c r="O474" s="76"/>
      <c r="P474" s="75"/>
      <c r="Q474" s="76"/>
      <c r="R474" s="75"/>
      <c r="S474" s="76"/>
      <c r="T474" s="2"/>
      <c r="U474" s="2"/>
      <c r="V474" s="2"/>
    </row>
    <row r="475" spans="1:22" ht="13">
      <c r="A475" s="3" t="s">
        <v>1343</v>
      </c>
      <c r="B475" s="4" t="s">
        <v>1344</v>
      </c>
      <c r="C475" s="4">
        <v>2005</v>
      </c>
      <c r="D475" s="4"/>
      <c r="E475" s="4"/>
      <c r="F475" s="73" t="s">
        <v>2040</v>
      </c>
      <c r="G475" s="73"/>
      <c r="H475" s="4" t="s">
        <v>16</v>
      </c>
      <c r="I475" s="39"/>
      <c r="K475" s="107"/>
      <c r="L475" s="75"/>
      <c r="M475" s="76"/>
      <c r="N475" s="75"/>
      <c r="O475" s="76"/>
      <c r="P475" s="75"/>
      <c r="Q475" s="76"/>
      <c r="R475" s="75"/>
      <c r="S475" s="76"/>
      <c r="T475" s="2"/>
      <c r="U475" s="2"/>
      <c r="V475" s="2"/>
    </row>
    <row r="476" spans="1:22" ht="13">
      <c r="A476" s="3" t="s">
        <v>1345</v>
      </c>
      <c r="B476" s="4" t="s">
        <v>1346</v>
      </c>
      <c r="C476" s="4">
        <v>2005</v>
      </c>
      <c r="D476" s="4"/>
      <c r="E476" s="4"/>
      <c r="F476" s="73" t="s">
        <v>2041</v>
      </c>
      <c r="G476" s="73"/>
      <c r="H476" s="4" t="s">
        <v>16</v>
      </c>
      <c r="I476" s="39"/>
      <c r="K476" s="107"/>
      <c r="L476" s="75"/>
      <c r="M476" s="76"/>
      <c r="N476" s="75"/>
      <c r="O476" s="76"/>
      <c r="P476" s="75"/>
      <c r="Q476" s="76"/>
      <c r="R476" s="75"/>
      <c r="S476" s="76"/>
      <c r="T476" s="2"/>
      <c r="U476" s="2"/>
      <c r="V476" s="2"/>
    </row>
    <row r="477" spans="1:22" ht="13">
      <c r="A477" s="3" t="s">
        <v>1347</v>
      </c>
      <c r="B477" s="4" t="s">
        <v>1348</v>
      </c>
      <c r="C477" s="4">
        <v>2004</v>
      </c>
      <c r="D477" s="4"/>
      <c r="E477" s="4"/>
      <c r="F477" s="73" t="s">
        <v>2042</v>
      </c>
      <c r="G477" s="73"/>
      <c r="H477" s="4" t="s">
        <v>16</v>
      </c>
      <c r="I477" s="39"/>
      <c r="K477" s="107"/>
      <c r="L477" s="75"/>
      <c r="M477" s="76"/>
      <c r="N477" s="75"/>
      <c r="O477" s="76"/>
      <c r="P477" s="75"/>
      <c r="Q477" s="76"/>
      <c r="R477" s="75"/>
      <c r="S477" s="76"/>
      <c r="T477" s="2"/>
      <c r="U477" s="2"/>
      <c r="V477" s="2"/>
    </row>
    <row r="478" spans="1:22" ht="13">
      <c r="A478" s="3" t="s">
        <v>1349</v>
      </c>
      <c r="B478" s="4" t="s">
        <v>1350</v>
      </c>
      <c r="C478" s="4">
        <v>2004</v>
      </c>
      <c r="D478" s="4"/>
      <c r="E478" s="4"/>
      <c r="F478" s="73" t="s">
        <v>2043</v>
      </c>
      <c r="G478" s="73"/>
      <c r="H478" s="4" t="s">
        <v>16</v>
      </c>
      <c r="I478" s="39"/>
      <c r="K478" s="107"/>
      <c r="L478" s="75"/>
      <c r="M478" s="76"/>
      <c r="N478" s="75"/>
      <c r="O478" s="76"/>
      <c r="P478" s="75"/>
      <c r="Q478" s="76"/>
      <c r="R478" s="75"/>
      <c r="S478" s="76"/>
      <c r="T478" s="2"/>
      <c r="U478" s="2"/>
      <c r="V478" s="2"/>
    </row>
    <row r="479" spans="1:22" ht="13">
      <c r="A479" s="3" t="s">
        <v>1351</v>
      </c>
      <c r="B479" s="4" t="s">
        <v>1352</v>
      </c>
      <c r="C479" s="4">
        <v>2004</v>
      </c>
      <c r="D479" s="4"/>
      <c r="E479" s="4"/>
      <c r="F479" s="73" t="s">
        <v>2044</v>
      </c>
      <c r="G479" s="73"/>
      <c r="H479" s="4" t="s">
        <v>16</v>
      </c>
      <c r="I479" s="39"/>
      <c r="K479" s="107"/>
      <c r="L479" s="75"/>
      <c r="M479" s="76"/>
      <c r="N479" s="75"/>
      <c r="O479" s="76"/>
      <c r="P479" s="75"/>
      <c r="Q479" s="76"/>
      <c r="R479" s="75"/>
      <c r="S479" s="76"/>
      <c r="T479" s="2"/>
      <c r="U479" s="2"/>
      <c r="V479" s="2"/>
    </row>
    <row r="480" spans="1:22" ht="13">
      <c r="A480" s="3" t="s">
        <v>1353</v>
      </c>
      <c r="B480" s="4" t="s">
        <v>1354</v>
      </c>
      <c r="C480" s="4">
        <v>2004</v>
      </c>
      <c r="D480" s="4"/>
      <c r="E480" s="4"/>
      <c r="F480" s="73" t="s">
        <v>2045</v>
      </c>
      <c r="G480" s="73"/>
      <c r="H480" s="4" t="s">
        <v>16</v>
      </c>
      <c r="I480" s="39"/>
      <c r="K480" s="107"/>
      <c r="L480" s="75"/>
      <c r="M480" s="76"/>
      <c r="N480" s="75"/>
      <c r="O480" s="76"/>
      <c r="P480" s="75"/>
      <c r="Q480" s="76"/>
      <c r="R480" s="75"/>
      <c r="S480" s="76"/>
      <c r="T480" s="2"/>
      <c r="U480" s="2"/>
      <c r="V480" s="2"/>
    </row>
    <row r="481" spans="1:22" ht="13">
      <c r="A481" s="3" t="s">
        <v>1355</v>
      </c>
      <c r="B481" s="4" t="s">
        <v>1356</v>
      </c>
      <c r="C481" s="4">
        <v>2004</v>
      </c>
      <c r="D481" s="4"/>
      <c r="E481" s="4"/>
      <c r="F481" s="73" t="s">
        <v>2046</v>
      </c>
      <c r="G481" s="73"/>
      <c r="H481" s="4" t="s">
        <v>16</v>
      </c>
      <c r="I481" s="39"/>
      <c r="K481" s="107"/>
      <c r="L481" s="75"/>
      <c r="M481" s="76"/>
      <c r="N481" s="75"/>
      <c r="O481" s="76"/>
      <c r="P481" s="75"/>
      <c r="Q481" s="76"/>
      <c r="R481" s="75"/>
      <c r="S481" s="76"/>
      <c r="T481" s="2"/>
      <c r="U481" s="2"/>
      <c r="V481" s="2"/>
    </row>
    <row r="482" spans="1:22" ht="13">
      <c r="A482" s="3" t="s">
        <v>1357</v>
      </c>
      <c r="B482" s="4" t="s">
        <v>1358</v>
      </c>
      <c r="C482" s="4">
        <v>2004</v>
      </c>
      <c r="D482" s="4"/>
      <c r="E482" s="4"/>
      <c r="F482" s="73" t="s">
        <v>2047</v>
      </c>
      <c r="G482" s="73"/>
      <c r="H482" s="4" t="s">
        <v>16</v>
      </c>
      <c r="I482" s="39"/>
      <c r="K482" s="107"/>
      <c r="L482" s="75"/>
      <c r="M482" s="76"/>
      <c r="N482" s="75"/>
      <c r="O482" s="76"/>
      <c r="P482" s="75"/>
      <c r="Q482" s="76"/>
      <c r="R482" s="75"/>
      <c r="S482" s="76"/>
      <c r="T482" s="2"/>
      <c r="U482" s="2"/>
      <c r="V482" s="2"/>
    </row>
    <row r="483" spans="1:22" ht="13">
      <c r="A483" s="3" t="s">
        <v>1359</v>
      </c>
      <c r="B483" s="4" t="s">
        <v>1360</v>
      </c>
      <c r="C483" s="4">
        <v>2003</v>
      </c>
      <c r="D483" s="4"/>
      <c r="E483" s="4"/>
      <c r="F483" s="73" t="s">
        <v>2048</v>
      </c>
      <c r="G483" s="73"/>
      <c r="H483" s="4" t="s">
        <v>16</v>
      </c>
      <c r="I483" s="39"/>
      <c r="K483" s="107"/>
      <c r="L483" s="75"/>
      <c r="M483" s="76"/>
      <c r="N483" s="75"/>
      <c r="O483" s="76"/>
      <c r="P483" s="75"/>
      <c r="Q483" s="76"/>
      <c r="R483" s="75"/>
      <c r="S483" s="76"/>
      <c r="T483" s="2"/>
      <c r="U483" s="2"/>
      <c r="V483" s="2"/>
    </row>
    <row r="484" spans="1:22" ht="13">
      <c r="A484" s="3" t="s">
        <v>1361</v>
      </c>
      <c r="B484" s="4" t="s">
        <v>1362</v>
      </c>
      <c r="C484" s="4">
        <v>2003</v>
      </c>
      <c r="D484" s="4"/>
      <c r="E484" s="4"/>
      <c r="F484" s="73" t="s">
        <v>2049</v>
      </c>
      <c r="G484" s="73"/>
      <c r="H484" s="4" t="s">
        <v>16</v>
      </c>
      <c r="I484" s="39"/>
      <c r="K484" s="107"/>
      <c r="L484" s="75"/>
      <c r="M484" s="76"/>
      <c r="N484" s="75"/>
      <c r="O484" s="76"/>
      <c r="P484" s="75"/>
      <c r="Q484" s="76"/>
      <c r="R484" s="75"/>
      <c r="S484" s="76"/>
      <c r="T484" s="2"/>
      <c r="U484" s="2"/>
      <c r="V484" s="2"/>
    </row>
    <row r="485" spans="1:22" ht="13">
      <c r="A485" s="3" t="s">
        <v>1363</v>
      </c>
      <c r="B485" s="4" t="s">
        <v>1364</v>
      </c>
      <c r="C485" s="4">
        <v>2003</v>
      </c>
      <c r="D485" s="4"/>
      <c r="E485" s="4"/>
      <c r="F485" s="73" t="s">
        <v>2050</v>
      </c>
      <c r="G485" s="73"/>
      <c r="H485" s="4" t="s">
        <v>16</v>
      </c>
      <c r="I485" s="39"/>
      <c r="K485" s="107"/>
      <c r="L485" s="75"/>
      <c r="M485" s="76"/>
      <c r="N485" s="75"/>
      <c r="O485" s="76"/>
      <c r="P485" s="75"/>
      <c r="Q485" s="76"/>
      <c r="R485" s="75"/>
      <c r="S485" s="76"/>
      <c r="T485" s="2"/>
      <c r="U485" s="2"/>
      <c r="V485" s="2"/>
    </row>
    <row r="486" spans="1:22" ht="13">
      <c r="A486" s="3" t="s">
        <v>1365</v>
      </c>
      <c r="B486" s="4" t="s">
        <v>1366</v>
      </c>
      <c r="C486" s="4">
        <v>2003</v>
      </c>
      <c r="D486" s="4"/>
      <c r="E486" s="4"/>
      <c r="F486" s="73" t="s">
        <v>2051</v>
      </c>
      <c r="G486" s="73"/>
      <c r="H486" s="4" t="s">
        <v>16</v>
      </c>
      <c r="I486" s="39"/>
      <c r="K486" s="107"/>
      <c r="L486" s="75"/>
      <c r="M486" s="76"/>
      <c r="N486" s="75"/>
      <c r="O486" s="76"/>
      <c r="P486" s="75"/>
      <c r="Q486" s="76"/>
      <c r="R486" s="75"/>
      <c r="S486" s="76"/>
      <c r="T486" s="2"/>
      <c r="U486" s="2"/>
      <c r="V486" s="2"/>
    </row>
    <row r="487" spans="1:22" ht="13">
      <c r="A487" s="3" t="s">
        <v>1367</v>
      </c>
      <c r="B487" s="4" t="s">
        <v>1368</v>
      </c>
      <c r="C487" s="4">
        <v>2003</v>
      </c>
      <c r="D487" s="4"/>
      <c r="E487" s="4"/>
      <c r="F487" s="73" t="s">
        <v>2052</v>
      </c>
      <c r="G487" s="73"/>
      <c r="H487" s="4" t="s">
        <v>16</v>
      </c>
      <c r="I487" s="39"/>
      <c r="K487" s="107"/>
      <c r="L487" s="75"/>
      <c r="M487" s="76"/>
      <c r="N487" s="75"/>
      <c r="O487" s="76"/>
      <c r="P487" s="75"/>
      <c r="Q487" s="76"/>
      <c r="R487" s="75"/>
      <c r="S487" s="76"/>
      <c r="T487" s="2"/>
      <c r="U487" s="2"/>
      <c r="V487" s="2"/>
    </row>
    <row r="488" spans="1:22" ht="13">
      <c r="A488" s="3" t="s">
        <v>1369</v>
      </c>
      <c r="B488" s="4" t="s">
        <v>1370</v>
      </c>
      <c r="C488" s="4">
        <v>2003</v>
      </c>
      <c r="D488" s="4"/>
      <c r="E488" s="4"/>
      <c r="F488" s="73" t="s">
        <v>2053</v>
      </c>
      <c r="G488" s="73"/>
      <c r="H488" s="4" t="s">
        <v>16</v>
      </c>
      <c r="I488" s="39"/>
      <c r="K488" s="107"/>
      <c r="L488" s="75"/>
      <c r="M488" s="76"/>
      <c r="N488" s="75"/>
      <c r="O488" s="76"/>
      <c r="P488" s="75"/>
      <c r="Q488" s="76"/>
      <c r="R488" s="75"/>
      <c r="S488" s="76"/>
      <c r="T488" s="2"/>
      <c r="U488" s="2"/>
      <c r="V488" s="2"/>
    </row>
    <row r="489" spans="1:22" ht="13">
      <c r="A489" s="3" t="s">
        <v>1371</v>
      </c>
      <c r="B489" s="4" t="s">
        <v>1372</v>
      </c>
      <c r="C489" s="4">
        <v>2003</v>
      </c>
      <c r="D489" s="4"/>
      <c r="E489" s="4"/>
      <c r="F489" s="73" t="s">
        <v>2054</v>
      </c>
      <c r="G489" s="73"/>
      <c r="H489" s="4" t="s">
        <v>16</v>
      </c>
      <c r="I489" s="39"/>
      <c r="K489" s="107"/>
      <c r="L489" s="75"/>
      <c r="M489" s="76"/>
      <c r="N489" s="75"/>
      <c r="O489" s="76"/>
      <c r="P489" s="75"/>
      <c r="Q489" s="76"/>
      <c r="R489" s="75"/>
      <c r="S489" s="76"/>
      <c r="T489" s="2"/>
      <c r="U489" s="2"/>
      <c r="V489" s="2"/>
    </row>
    <row r="490" spans="1:22" ht="13">
      <c r="A490" s="3" t="s">
        <v>1373</v>
      </c>
      <c r="B490" s="4" t="s">
        <v>1374</v>
      </c>
      <c r="C490" s="4">
        <v>2002</v>
      </c>
      <c r="D490" s="4"/>
      <c r="E490" s="4"/>
      <c r="F490" s="73" t="s">
        <v>2055</v>
      </c>
      <c r="G490" s="73"/>
      <c r="H490" s="4" t="s">
        <v>16</v>
      </c>
      <c r="I490" s="39"/>
      <c r="K490" s="107"/>
      <c r="L490" s="75"/>
      <c r="M490" s="76"/>
      <c r="N490" s="75"/>
      <c r="O490" s="76"/>
      <c r="P490" s="75"/>
      <c r="Q490" s="76"/>
      <c r="R490" s="75"/>
      <c r="S490" s="76"/>
      <c r="T490" s="2"/>
      <c r="U490" s="2"/>
      <c r="V490" s="2"/>
    </row>
    <row r="491" spans="1:22" ht="13">
      <c r="A491" s="3" t="s">
        <v>1375</v>
      </c>
      <c r="B491" s="4" t="s">
        <v>1376</v>
      </c>
      <c r="C491" s="4">
        <v>2002</v>
      </c>
      <c r="D491" s="4"/>
      <c r="E491" s="4"/>
      <c r="F491" s="73" t="s">
        <v>2056</v>
      </c>
      <c r="G491" s="73"/>
      <c r="H491" s="4" t="s">
        <v>16</v>
      </c>
      <c r="I491" s="39"/>
      <c r="K491" s="107"/>
      <c r="L491" s="75"/>
      <c r="M491" s="76"/>
      <c r="N491" s="75"/>
      <c r="O491" s="76"/>
      <c r="P491" s="75"/>
      <c r="Q491" s="76"/>
      <c r="R491" s="75"/>
      <c r="S491" s="76"/>
      <c r="T491" s="2"/>
      <c r="U491" s="2"/>
      <c r="V491" s="2"/>
    </row>
    <row r="492" spans="1:22" ht="13">
      <c r="A492" s="3" t="s">
        <v>1377</v>
      </c>
      <c r="B492" s="4" t="s">
        <v>1378</v>
      </c>
      <c r="C492" s="4">
        <v>2002</v>
      </c>
      <c r="D492" s="4"/>
      <c r="E492" s="4"/>
      <c r="F492" s="73" t="s">
        <v>2057</v>
      </c>
      <c r="G492" s="73"/>
      <c r="H492" s="4" t="s">
        <v>16</v>
      </c>
      <c r="I492" s="39"/>
      <c r="K492" s="107"/>
      <c r="L492" s="75"/>
      <c r="M492" s="76"/>
      <c r="N492" s="75"/>
      <c r="O492" s="76"/>
      <c r="P492" s="75"/>
      <c r="Q492" s="76"/>
      <c r="R492" s="75"/>
      <c r="S492" s="76"/>
      <c r="T492" s="2"/>
      <c r="U492" s="2"/>
      <c r="V492" s="2"/>
    </row>
    <row r="493" spans="1:22" ht="13">
      <c r="A493" s="3" t="s">
        <v>1379</v>
      </c>
      <c r="B493" s="4" t="s">
        <v>1380</v>
      </c>
      <c r="C493" s="4">
        <v>1999</v>
      </c>
      <c r="D493" s="4"/>
      <c r="E493" s="4"/>
      <c r="F493" s="73" t="s">
        <v>2058</v>
      </c>
      <c r="G493" s="73"/>
      <c r="H493" s="4" t="s">
        <v>16</v>
      </c>
      <c r="I493" s="39"/>
      <c r="K493" s="107"/>
      <c r="L493" s="75"/>
      <c r="M493" s="76"/>
      <c r="N493" s="75"/>
      <c r="O493" s="76"/>
      <c r="P493" s="75"/>
      <c r="Q493" s="76"/>
      <c r="R493" s="75"/>
      <c r="S493" s="76"/>
      <c r="T493" s="2"/>
      <c r="U493" s="2"/>
      <c r="V493" s="2"/>
    </row>
    <row r="494" spans="1:22" ht="13">
      <c r="A494" s="3" t="s">
        <v>1381</v>
      </c>
      <c r="B494" s="4" t="s">
        <v>1382</v>
      </c>
      <c r="C494" s="4">
        <v>1999</v>
      </c>
      <c r="D494" s="4"/>
      <c r="E494" s="4"/>
      <c r="F494" s="73" t="s">
        <v>2059</v>
      </c>
      <c r="G494" s="73"/>
      <c r="H494" s="4" t="s">
        <v>16</v>
      </c>
      <c r="I494" s="39"/>
      <c r="K494" s="107"/>
      <c r="L494" s="75"/>
      <c r="M494" s="76"/>
      <c r="N494" s="75"/>
      <c r="O494" s="76"/>
      <c r="P494" s="75"/>
      <c r="Q494" s="76"/>
      <c r="R494" s="75"/>
      <c r="S494" s="76"/>
      <c r="T494" s="2"/>
      <c r="U494" s="2"/>
      <c r="V494" s="2"/>
    </row>
    <row r="495" spans="1:22" ht="13">
      <c r="A495" s="3" t="s">
        <v>1383</v>
      </c>
      <c r="B495" s="4" t="s">
        <v>1384</v>
      </c>
      <c r="C495" s="4">
        <v>1998</v>
      </c>
      <c r="D495" s="4"/>
      <c r="E495" s="4"/>
      <c r="F495" s="73" t="s">
        <v>2060</v>
      </c>
      <c r="G495" s="73"/>
      <c r="H495" s="4" t="s">
        <v>16</v>
      </c>
      <c r="I495" s="39"/>
      <c r="K495" s="107"/>
      <c r="L495" s="75"/>
      <c r="M495" s="76"/>
      <c r="N495" s="75"/>
      <c r="O495" s="76"/>
      <c r="P495" s="75"/>
      <c r="Q495" s="76"/>
      <c r="R495" s="75"/>
      <c r="S495" s="76"/>
      <c r="T495" s="2"/>
      <c r="U495" s="2"/>
      <c r="V495" s="2"/>
    </row>
    <row r="496" spans="1:22" ht="13">
      <c r="A496" s="3" t="s">
        <v>1385</v>
      </c>
      <c r="B496" s="4" t="s">
        <v>1386</v>
      </c>
      <c r="C496" s="4">
        <v>1998</v>
      </c>
      <c r="D496" s="4"/>
      <c r="E496" s="4"/>
      <c r="F496" s="73" t="s">
        <v>2061</v>
      </c>
      <c r="G496" s="73"/>
      <c r="H496" s="4" t="s">
        <v>16</v>
      </c>
      <c r="I496" s="39"/>
      <c r="K496" s="107"/>
      <c r="L496" s="75"/>
      <c r="M496" s="76"/>
      <c r="N496" s="75"/>
      <c r="O496" s="76"/>
      <c r="P496" s="75"/>
      <c r="Q496" s="76"/>
      <c r="R496" s="75"/>
      <c r="S496" s="76"/>
      <c r="T496" s="2"/>
      <c r="U496" s="2"/>
      <c r="V496" s="2"/>
    </row>
    <row r="497" spans="1:22" ht="13">
      <c r="A497" s="3" t="s">
        <v>1387</v>
      </c>
      <c r="B497" s="4" t="s">
        <v>1388</v>
      </c>
      <c r="C497" s="4">
        <v>1997</v>
      </c>
      <c r="D497" s="4"/>
      <c r="E497" s="4"/>
      <c r="F497" s="73" t="s">
        <v>2062</v>
      </c>
      <c r="G497" s="73"/>
      <c r="H497" s="4" t="s">
        <v>16</v>
      </c>
      <c r="I497" s="39"/>
      <c r="K497" s="107"/>
      <c r="L497" s="75"/>
      <c r="M497" s="76"/>
      <c r="N497" s="75"/>
      <c r="O497" s="76"/>
      <c r="P497" s="75"/>
      <c r="Q497" s="76"/>
      <c r="R497" s="75"/>
      <c r="S497" s="76"/>
      <c r="T497" s="2"/>
      <c r="U497" s="2"/>
      <c r="V497" s="2"/>
    </row>
    <row r="498" spans="1:22" ht="13">
      <c r="A498" s="3" t="s">
        <v>1389</v>
      </c>
      <c r="B498" s="4" t="s">
        <v>1390</v>
      </c>
      <c r="C498" s="4">
        <v>1997</v>
      </c>
      <c r="D498" s="4"/>
      <c r="E498" s="4"/>
      <c r="F498" s="73" t="s">
        <v>2063</v>
      </c>
      <c r="G498" s="73"/>
      <c r="H498" s="4" t="s">
        <v>16</v>
      </c>
      <c r="I498" s="39"/>
      <c r="K498" s="107"/>
      <c r="L498" s="75"/>
      <c r="M498" s="76"/>
      <c r="N498" s="75"/>
      <c r="O498" s="76"/>
      <c r="P498" s="75"/>
      <c r="Q498" s="76"/>
      <c r="R498" s="75"/>
      <c r="S498" s="76"/>
      <c r="T498" s="2"/>
      <c r="U498" s="2"/>
      <c r="V498" s="2"/>
    </row>
    <row r="499" spans="1:22" ht="13">
      <c r="A499" s="3" t="s">
        <v>1391</v>
      </c>
      <c r="B499" s="4" t="s">
        <v>1392</v>
      </c>
      <c r="C499" s="4">
        <v>1997</v>
      </c>
      <c r="D499" s="4"/>
      <c r="E499" s="4"/>
      <c r="F499" s="73" t="s">
        <v>2064</v>
      </c>
      <c r="G499" s="73"/>
      <c r="H499" s="4" t="s">
        <v>16</v>
      </c>
      <c r="I499" s="39"/>
      <c r="K499" s="107"/>
      <c r="L499" s="75"/>
      <c r="M499" s="76"/>
      <c r="N499" s="75"/>
      <c r="O499" s="76"/>
      <c r="P499" s="75"/>
      <c r="Q499" s="76"/>
      <c r="R499" s="75"/>
      <c r="S499" s="76"/>
      <c r="T499" s="2"/>
      <c r="U499" s="2"/>
      <c r="V499" s="2"/>
    </row>
    <row r="500" spans="1:22" ht="13">
      <c r="A500" s="3" t="s">
        <v>1393</v>
      </c>
      <c r="B500" s="4" t="s">
        <v>1394</v>
      </c>
      <c r="C500" s="4">
        <v>1995</v>
      </c>
      <c r="D500" s="4"/>
      <c r="E500" s="4"/>
      <c r="F500" s="73" t="s">
        <v>2065</v>
      </c>
      <c r="G500" s="73"/>
      <c r="H500" s="4" t="s">
        <v>16</v>
      </c>
      <c r="I500" s="39"/>
      <c r="K500" s="107"/>
      <c r="L500" s="75"/>
      <c r="M500" s="76"/>
      <c r="N500" s="75"/>
      <c r="O500" s="76"/>
      <c r="P500" s="75"/>
      <c r="Q500" s="76"/>
      <c r="R500" s="75"/>
      <c r="S500" s="76"/>
      <c r="T500" s="2"/>
      <c r="U500" s="2"/>
      <c r="V500" s="2"/>
    </row>
    <row r="501" spans="1:22" ht="13">
      <c r="A501" s="3" t="s">
        <v>1395</v>
      </c>
      <c r="B501" s="4" t="s">
        <v>1396</v>
      </c>
      <c r="C501" s="4">
        <v>1995</v>
      </c>
      <c r="D501" s="4"/>
      <c r="E501" s="4"/>
      <c r="F501" s="73" t="s">
        <v>2066</v>
      </c>
      <c r="G501" s="73"/>
      <c r="H501" s="4" t="s">
        <v>16</v>
      </c>
      <c r="I501" s="39"/>
      <c r="K501" s="107"/>
      <c r="L501" s="75"/>
      <c r="M501" s="76"/>
      <c r="N501" s="75"/>
      <c r="O501" s="76"/>
      <c r="P501" s="75"/>
      <c r="Q501" s="76"/>
      <c r="R501" s="75"/>
      <c r="S501" s="76"/>
      <c r="T501" s="2"/>
      <c r="U501" s="2"/>
      <c r="V501" s="2"/>
    </row>
    <row r="502" spans="1:22" ht="13">
      <c r="A502" s="3" t="s">
        <v>1397</v>
      </c>
      <c r="B502" s="4" t="s">
        <v>1398</v>
      </c>
      <c r="C502" s="4">
        <v>1994</v>
      </c>
      <c r="D502" s="4"/>
      <c r="E502" s="4"/>
      <c r="F502" s="73" t="s">
        <v>2067</v>
      </c>
      <c r="G502" s="73"/>
      <c r="H502" s="4" t="s">
        <v>16</v>
      </c>
      <c r="I502" s="39"/>
      <c r="K502" s="107"/>
      <c r="L502" s="75"/>
      <c r="M502" s="76"/>
      <c r="N502" s="75"/>
      <c r="O502" s="76"/>
      <c r="P502" s="75"/>
      <c r="Q502" s="76"/>
      <c r="R502" s="75"/>
      <c r="S502" s="76"/>
      <c r="T502" s="2"/>
      <c r="U502" s="2"/>
      <c r="V502" s="2"/>
    </row>
    <row r="503" spans="1:22" ht="13">
      <c r="A503" s="3" t="s">
        <v>1399</v>
      </c>
      <c r="B503" s="4" t="s">
        <v>1400</v>
      </c>
      <c r="C503" s="4">
        <v>1994</v>
      </c>
      <c r="D503" s="4"/>
      <c r="E503" s="4"/>
      <c r="F503" s="73" t="s">
        <v>2068</v>
      </c>
      <c r="G503" s="73"/>
      <c r="H503" s="4" t="s">
        <v>16</v>
      </c>
      <c r="I503" s="39"/>
      <c r="K503" s="107"/>
      <c r="L503" s="75"/>
      <c r="M503" s="76"/>
      <c r="N503" s="75"/>
      <c r="O503" s="76"/>
      <c r="P503" s="75"/>
      <c r="Q503" s="76"/>
      <c r="R503" s="75"/>
      <c r="S503" s="76"/>
      <c r="T503" s="2"/>
      <c r="U503" s="2"/>
      <c r="V503" s="2"/>
    </row>
    <row r="504" spans="1:22" ht="13">
      <c r="A504" s="3" t="s">
        <v>1401</v>
      </c>
      <c r="B504" s="4" t="s">
        <v>1402</v>
      </c>
      <c r="C504" s="4">
        <v>1993</v>
      </c>
      <c r="D504" s="4"/>
      <c r="E504" s="4"/>
      <c r="F504" s="73" t="s">
        <v>2069</v>
      </c>
      <c r="G504" s="73"/>
      <c r="H504" s="4" t="s">
        <v>16</v>
      </c>
      <c r="I504" s="39"/>
      <c r="K504" s="107"/>
      <c r="L504" s="75"/>
      <c r="M504" s="76"/>
      <c r="N504" s="75"/>
      <c r="O504" s="76"/>
      <c r="P504" s="75"/>
      <c r="Q504" s="76"/>
      <c r="R504" s="75"/>
      <c r="S504" s="76"/>
      <c r="T504" s="2"/>
      <c r="U504" s="2"/>
      <c r="V504" s="2"/>
    </row>
    <row r="505" spans="1:22" ht="13">
      <c r="A505" s="3" t="s">
        <v>1403</v>
      </c>
      <c r="B505" s="4" t="s">
        <v>1404</v>
      </c>
      <c r="C505" s="4">
        <v>1993</v>
      </c>
      <c r="D505" s="4"/>
      <c r="E505" s="4"/>
      <c r="F505" s="73" t="s">
        <v>2070</v>
      </c>
      <c r="G505" s="73"/>
      <c r="H505" s="4" t="s">
        <v>16</v>
      </c>
      <c r="I505" s="39"/>
      <c r="K505" s="107"/>
      <c r="L505" s="75"/>
      <c r="M505" s="76"/>
      <c r="N505" s="75"/>
      <c r="O505" s="76"/>
      <c r="P505" s="75"/>
      <c r="Q505" s="76"/>
      <c r="R505" s="75"/>
      <c r="S505" s="76"/>
      <c r="T505" s="2"/>
      <c r="U505" s="2"/>
      <c r="V505" s="2"/>
    </row>
    <row r="506" spans="1:22" ht="13">
      <c r="A506" s="3" t="s">
        <v>1405</v>
      </c>
      <c r="B506" s="4" t="s">
        <v>1406</v>
      </c>
      <c r="C506" s="4">
        <v>1991</v>
      </c>
      <c r="D506" s="4"/>
      <c r="E506" s="4"/>
      <c r="F506" s="73" t="s">
        <v>2071</v>
      </c>
      <c r="G506" s="73"/>
      <c r="H506" s="4" t="s">
        <v>16</v>
      </c>
      <c r="I506" s="39"/>
      <c r="K506" s="107"/>
      <c r="L506" s="75"/>
      <c r="M506" s="76"/>
      <c r="N506" s="75"/>
      <c r="O506" s="76"/>
      <c r="P506" s="75"/>
      <c r="Q506" s="76"/>
      <c r="R506" s="75"/>
      <c r="S506" s="76"/>
      <c r="T506" s="2"/>
      <c r="U506" s="2"/>
      <c r="V506" s="2"/>
    </row>
    <row r="507" spans="1:22" ht="13">
      <c r="A507" s="3" t="s">
        <v>1407</v>
      </c>
      <c r="B507" s="4" t="s">
        <v>1408</v>
      </c>
      <c r="C507" s="4">
        <v>1991</v>
      </c>
      <c r="D507" s="4"/>
      <c r="E507" s="4"/>
      <c r="F507" s="73" t="s">
        <v>2072</v>
      </c>
      <c r="G507" s="73"/>
      <c r="H507" s="4" t="s">
        <v>16</v>
      </c>
      <c r="I507" s="39"/>
      <c r="K507" s="107"/>
      <c r="L507" s="75"/>
      <c r="M507" s="76"/>
      <c r="N507" s="75"/>
      <c r="O507" s="76"/>
      <c r="P507" s="75"/>
      <c r="Q507" s="76"/>
      <c r="R507" s="75"/>
      <c r="S507" s="76"/>
      <c r="T507" s="2"/>
      <c r="U507" s="2"/>
      <c r="V507" s="2"/>
    </row>
    <row r="508" spans="1:22" ht="13">
      <c r="A508" s="3" t="s">
        <v>1409</v>
      </c>
      <c r="B508" s="4" t="s">
        <v>1410</v>
      </c>
      <c r="C508" s="4">
        <v>1991</v>
      </c>
      <c r="D508" s="4"/>
      <c r="E508" s="4"/>
      <c r="F508" s="73" t="s">
        <v>2073</v>
      </c>
      <c r="G508" s="73"/>
      <c r="H508" s="4" t="s">
        <v>16</v>
      </c>
      <c r="I508" s="39"/>
      <c r="K508" s="107"/>
      <c r="L508" s="75"/>
      <c r="M508" s="76"/>
      <c r="N508" s="75"/>
      <c r="O508" s="76"/>
      <c r="P508" s="75"/>
      <c r="Q508" s="76"/>
      <c r="R508" s="75"/>
      <c r="S508" s="76"/>
      <c r="T508" s="2"/>
      <c r="U508" s="2"/>
      <c r="V508" s="2"/>
    </row>
    <row r="509" spans="1:22" ht="13">
      <c r="A509" s="3" t="s">
        <v>1411</v>
      </c>
      <c r="B509" s="4" t="s">
        <v>1412</v>
      </c>
      <c r="C509" s="4">
        <v>1991</v>
      </c>
      <c r="D509" s="4"/>
      <c r="E509" s="4"/>
      <c r="F509" s="73" t="s">
        <v>2074</v>
      </c>
      <c r="G509" s="73"/>
      <c r="H509" s="4" t="s">
        <v>16</v>
      </c>
      <c r="I509" s="39"/>
      <c r="K509" s="107"/>
      <c r="L509" s="75"/>
      <c r="M509" s="76"/>
      <c r="N509" s="75"/>
      <c r="O509" s="76"/>
      <c r="P509" s="75"/>
      <c r="Q509" s="76"/>
      <c r="R509" s="75"/>
      <c r="S509" s="76"/>
      <c r="T509" s="2"/>
      <c r="U509" s="2"/>
      <c r="V509" s="2"/>
    </row>
    <row r="510" spans="1:22" ht="13">
      <c r="A510" s="3" t="s">
        <v>1413</v>
      </c>
      <c r="B510" s="4" t="s">
        <v>1414</v>
      </c>
      <c r="C510" s="4">
        <v>1991</v>
      </c>
      <c r="D510" s="4"/>
      <c r="E510" s="4"/>
      <c r="F510" s="73" t="s">
        <v>2075</v>
      </c>
      <c r="G510" s="73"/>
      <c r="H510" s="4" t="s">
        <v>16</v>
      </c>
      <c r="I510" s="39"/>
      <c r="K510" s="107"/>
      <c r="L510" s="75"/>
      <c r="M510" s="76"/>
      <c r="N510" s="75"/>
      <c r="O510" s="76"/>
      <c r="P510" s="75"/>
      <c r="Q510" s="76"/>
      <c r="R510" s="75"/>
      <c r="S510" s="76"/>
      <c r="T510" s="2"/>
      <c r="U510" s="2"/>
      <c r="V510" s="2"/>
    </row>
    <row r="511" spans="1:22" ht="13">
      <c r="A511" s="3" t="s">
        <v>1415</v>
      </c>
      <c r="B511" s="4" t="s">
        <v>1416</v>
      </c>
      <c r="C511" s="4">
        <v>1991</v>
      </c>
      <c r="D511" s="4"/>
      <c r="E511" s="4"/>
      <c r="F511" s="73" t="s">
        <v>2076</v>
      </c>
      <c r="G511" s="73"/>
      <c r="H511" s="4" t="s">
        <v>16</v>
      </c>
      <c r="I511" s="39"/>
      <c r="K511" s="107"/>
      <c r="L511" s="75"/>
      <c r="M511" s="76"/>
      <c r="N511" s="75"/>
      <c r="O511" s="76"/>
      <c r="P511" s="75"/>
      <c r="Q511" s="76"/>
      <c r="R511" s="75"/>
      <c r="S511" s="76"/>
      <c r="T511" s="2"/>
      <c r="U511" s="2"/>
      <c r="V511" s="2"/>
    </row>
    <row r="512" spans="1:22" ht="13">
      <c r="A512" s="3" t="s">
        <v>1417</v>
      </c>
      <c r="B512" s="4" t="s">
        <v>1418</v>
      </c>
      <c r="C512" s="4">
        <v>1990</v>
      </c>
      <c r="D512" s="4"/>
      <c r="E512" s="4"/>
      <c r="F512" s="73" t="s">
        <v>2077</v>
      </c>
      <c r="G512" s="73"/>
      <c r="H512" s="4" t="s">
        <v>16</v>
      </c>
      <c r="I512" s="39"/>
      <c r="K512" s="107"/>
      <c r="L512" s="75"/>
      <c r="M512" s="76"/>
      <c r="N512" s="75"/>
      <c r="O512" s="76"/>
      <c r="P512" s="75"/>
      <c r="Q512" s="76"/>
      <c r="R512" s="75"/>
      <c r="S512" s="76"/>
      <c r="T512" s="2"/>
      <c r="U512" s="2"/>
      <c r="V512" s="2"/>
    </row>
    <row r="513" spans="1:22" ht="13">
      <c r="A513" s="3" t="s">
        <v>1419</v>
      </c>
      <c r="B513" s="4" t="s">
        <v>1420</v>
      </c>
      <c r="C513" s="4">
        <v>1990</v>
      </c>
      <c r="D513" s="4"/>
      <c r="E513" s="4"/>
      <c r="F513" s="73" t="s">
        <v>2078</v>
      </c>
      <c r="G513" s="73"/>
      <c r="H513" s="4" t="s">
        <v>16</v>
      </c>
      <c r="I513" s="39"/>
      <c r="K513" s="107"/>
      <c r="L513" s="75"/>
      <c r="M513" s="76"/>
      <c r="N513" s="75"/>
      <c r="O513" s="76"/>
      <c r="P513" s="75"/>
      <c r="Q513" s="76"/>
      <c r="R513" s="75"/>
      <c r="S513" s="76"/>
      <c r="T513" s="2"/>
      <c r="U513" s="2"/>
      <c r="V513" s="2"/>
    </row>
    <row r="514" spans="1:22" ht="13">
      <c r="A514" s="3" t="s">
        <v>1421</v>
      </c>
      <c r="B514" s="4" t="s">
        <v>1422</v>
      </c>
      <c r="C514" s="4">
        <v>1990</v>
      </c>
      <c r="D514" s="4"/>
      <c r="E514" s="4"/>
      <c r="F514" s="73" t="s">
        <v>2079</v>
      </c>
      <c r="G514" s="73"/>
      <c r="H514" s="4" t="s">
        <v>16</v>
      </c>
      <c r="I514" s="39"/>
      <c r="K514" s="107"/>
      <c r="L514" s="75"/>
      <c r="M514" s="76"/>
      <c r="N514" s="75"/>
      <c r="O514" s="76"/>
      <c r="P514" s="75"/>
      <c r="Q514" s="76"/>
      <c r="R514" s="75"/>
      <c r="S514" s="76"/>
      <c r="T514" s="2"/>
      <c r="U514" s="2"/>
      <c r="V514" s="2"/>
    </row>
    <row r="515" spans="1:22" ht="13">
      <c r="A515" s="3" t="s">
        <v>1423</v>
      </c>
      <c r="B515" s="4" t="s">
        <v>1424</v>
      </c>
      <c r="C515" s="4">
        <v>1990</v>
      </c>
      <c r="D515" s="4"/>
      <c r="E515" s="4"/>
      <c r="F515" s="73" t="s">
        <v>2080</v>
      </c>
      <c r="G515" s="73"/>
      <c r="H515" s="4" t="s">
        <v>16</v>
      </c>
      <c r="I515" s="39"/>
      <c r="K515" s="107"/>
      <c r="L515" s="75"/>
      <c r="M515" s="76"/>
      <c r="N515" s="75"/>
      <c r="O515" s="76"/>
      <c r="P515" s="75"/>
      <c r="Q515" s="76"/>
      <c r="R515" s="75"/>
      <c r="S515" s="76"/>
      <c r="T515" s="2"/>
      <c r="U515" s="2"/>
      <c r="V515" s="2"/>
    </row>
    <row r="516" spans="1:22" ht="13">
      <c r="A516" s="3" t="s">
        <v>1413</v>
      </c>
      <c r="B516" s="4" t="s">
        <v>1425</v>
      </c>
      <c r="C516" s="4">
        <v>1988</v>
      </c>
      <c r="D516" s="4"/>
      <c r="E516" s="4"/>
      <c r="F516" s="73" t="s">
        <v>2081</v>
      </c>
      <c r="G516" s="73"/>
      <c r="H516" s="4" t="s">
        <v>16</v>
      </c>
      <c r="I516" s="39"/>
      <c r="K516" s="107"/>
      <c r="L516" s="75"/>
      <c r="M516" s="76"/>
      <c r="N516" s="75"/>
      <c r="O516" s="76"/>
      <c r="P516" s="75"/>
      <c r="Q516" s="76"/>
      <c r="R516" s="75"/>
      <c r="S516" s="76"/>
      <c r="T516" s="2"/>
      <c r="U516" s="2"/>
      <c r="V516" s="2"/>
    </row>
    <row r="517" spans="1:22" ht="13">
      <c r="A517" s="3" t="s">
        <v>1426</v>
      </c>
      <c r="B517" s="4" t="s">
        <v>1427</v>
      </c>
      <c r="C517" s="4">
        <v>1976</v>
      </c>
      <c r="D517" s="4"/>
      <c r="E517" s="4"/>
      <c r="F517" s="73" t="s">
        <v>2082</v>
      </c>
      <c r="G517" s="73"/>
      <c r="H517" s="4" t="s">
        <v>16</v>
      </c>
      <c r="I517" s="39"/>
      <c r="K517" s="107"/>
      <c r="L517" s="75"/>
      <c r="M517" s="76"/>
      <c r="N517" s="75"/>
      <c r="O517" s="76"/>
      <c r="P517" s="75"/>
      <c r="Q517" s="76"/>
      <c r="R517" s="75"/>
      <c r="S517" s="76"/>
      <c r="T517" s="2"/>
      <c r="U517" s="2"/>
      <c r="V517" s="2"/>
    </row>
    <row r="518" spans="1:22" ht="13">
      <c r="A518" s="2"/>
      <c r="B518" s="2"/>
      <c r="C518" s="2"/>
      <c r="D518" s="2"/>
      <c r="E518" s="2"/>
      <c r="F518" s="71"/>
      <c r="G518" s="71"/>
      <c r="H518" s="141">
        <f>COUNTIF(H241:H517,"Y")</f>
        <v>68</v>
      </c>
      <c r="I518" s="2"/>
      <c r="J518" s="2"/>
      <c r="K518" s="107"/>
      <c r="L518" s="75"/>
      <c r="M518" s="76"/>
      <c r="N518" s="75"/>
      <c r="O518" s="76"/>
      <c r="P518" s="75"/>
      <c r="Q518" s="76"/>
      <c r="R518" s="75"/>
      <c r="S518" s="76"/>
      <c r="T518" s="2"/>
      <c r="U518" s="2"/>
      <c r="V518" s="2"/>
    </row>
    <row r="519" spans="1:22" ht="13">
      <c r="A519" s="2"/>
      <c r="B519" s="2"/>
      <c r="C519" s="2"/>
      <c r="D519" s="2"/>
      <c r="E519" s="2"/>
      <c r="F519" s="71"/>
      <c r="G519" s="71"/>
      <c r="H519" s="141"/>
      <c r="I519" s="2"/>
      <c r="J519" s="2"/>
      <c r="K519" s="107"/>
      <c r="L519" s="75"/>
      <c r="M519" s="76"/>
      <c r="N519" s="75"/>
      <c r="O519" s="76"/>
      <c r="P519" s="75"/>
      <c r="Q519" s="76"/>
      <c r="R519" s="75"/>
      <c r="S519" s="76"/>
      <c r="T519" s="2"/>
      <c r="U519" s="2"/>
      <c r="V519" s="2"/>
    </row>
    <row r="520" spans="1:22" ht="13">
      <c r="A520" s="2"/>
      <c r="B520" s="2"/>
      <c r="C520" s="2"/>
      <c r="D520" s="2"/>
      <c r="E520" s="2"/>
      <c r="F520" s="71"/>
      <c r="G520" s="71" t="s">
        <v>2890</v>
      </c>
      <c r="H520" s="141">
        <f>$H$239+$H$518</f>
        <v>204</v>
      </c>
      <c r="I520" s="2"/>
      <c r="J520" s="2"/>
      <c r="K520" s="107"/>
      <c r="L520" s="75"/>
      <c r="M520" s="76"/>
      <c r="N520" s="75"/>
      <c r="O520" s="76"/>
      <c r="P520" s="75"/>
      <c r="Q520" s="76"/>
      <c r="R520" s="75"/>
      <c r="S520" s="76"/>
      <c r="T520" s="2"/>
      <c r="U520" s="2"/>
      <c r="V520" s="2"/>
    </row>
    <row r="521" spans="1:22" ht="13">
      <c r="A521" s="2"/>
      <c r="B521" s="2"/>
      <c r="C521" s="2"/>
      <c r="D521" s="2"/>
      <c r="E521" s="2"/>
      <c r="F521" s="71"/>
      <c r="G521" s="71"/>
      <c r="H521" s="2"/>
      <c r="I521" s="2"/>
      <c r="J521" s="2"/>
      <c r="K521" s="107"/>
      <c r="L521" s="75"/>
      <c r="M521" s="76"/>
      <c r="N521" s="75"/>
      <c r="O521" s="76"/>
      <c r="P521" s="75"/>
      <c r="Q521" s="76"/>
      <c r="R521" s="75"/>
      <c r="S521" s="76"/>
      <c r="T521" s="2"/>
      <c r="U521" s="2"/>
      <c r="V521" s="2"/>
    </row>
    <row r="522" spans="1:22" ht="13">
      <c r="A522" s="2"/>
      <c r="B522" s="2"/>
      <c r="C522" s="2"/>
      <c r="D522" s="2"/>
      <c r="E522" s="2"/>
      <c r="F522" s="71"/>
      <c r="G522" s="71"/>
      <c r="H522" s="2"/>
      <c r="I522" s="2"/>
      <c r="J522" s="2"/>
      <c r="K522" s="107"/>
      <c r="L522" s="75"/>
      <c r="M522" s="76"/>
      <c r="N522" s="75"/>
      <c r="O522" s="76"/>
      <c r="P522" s="75"/>
      <c r="Q522" s="76"/>
      <c r="R522" s="75"/>
      <c r="S522" s="76"/>
      <c r="T522" s="2"/>
      <c r="U522" s="2"/>
      <c r="V522" s="2"/>
    </row>
    <row r="523" spans="1:22" ht="13">
      <c r="A523" s="2"/>
      <c r="B523" s="2"/>
      <c r="C523" s="2"/>
      <c r="D523" s="2"/>
      <c r="E523" s="2"/>
      <c r="F523" s="71"/>
      <c r="G523" s="71"/>
      <c r="H523" s="2"/>
      <c r="I523" s="2"/>
      <c r="J523" s="2"/>
      <c r="K523" s="107"/>
      <c r="L523" s="75"/>
      <c r="M523" s="76"/>
      <c r="N523" s="75"/>
      <c r="O523" s="76"/>
      <c r="P523" s="75"/>
      <c r="Q523" s="76"/>
      <c r="R523" s="75"/>
      <c r="S523" s="76"/>
      <c r="T523" s="2"/>
      <c r="U523" s="2"/>
      <c r="V523" s="2"/>
    </row>
    <row r="524" spans="1:22" ht="13">
      <c r="A524" s="2"/>
      <c r="B524" s="2"/>
      <c r="C524" s="2"/>
      <c r="D524" s="2"/>
      <c r="E524" s="2"/>
      <c r="F524" s="71"/>
      <c r="G524" s="71"/>
      <c r="H524" s="2"/>
      <c r="I524" s="2"/>
      <c r="J524" s="2"/>
      <c r="K524" s="107"/>
      <c r="L524" s="75"/>
      <c r="M524" s="76"/>
      <c r="N524" s="75"/>
      <c r="O524" s="76"/>
      <c r="P524" s="75"/>
      <c r="Q524" s="76"/>
      <c r="R524" s="75"/>
      <c r="S524" s="76"/>
      <c r="T524" s="2"/>
      <c r="U524" s="2"/>
      <c r="V524" s="2"/>
    </row>
    <row r="525" spans="1:22" ht="13">
      <c r="A525" s="2"/>
      <c r="B525" s="2"/>
      <c r="C525" s="2"/>
      <c r="D525" s="2"/>
      <c r="E525" s="2"/>
      <c r="F525" s="71"/>
      <c r="G525" s="71"/>
      <c r="H525" s="2"/>
      <c r="I525" s="2"/>
      <c r="J525" s="2"/>
      <c r="K525" s="107"/>
      <c r="L525" s="75"/>
      <c r="M525" s="76"/>
      <c r="N525" s="75"/>
      <c r="O525" s="76"/>
      <c r="P525" s="75"/>
      <c r="Q525" s="76"/>
      <c r="R525" s="75"/>
      <c r="S525" s="76"/>
      <c r="T525" s="2"/>
      <c r="U525" s="2"/>
      <c r="V525" s="2"/>
    </row>
    <row r="526" spans="1:22" ht="13">
      <c r="A526" s="2"/>
      <c r="B526" s="2"/>
      <c r="C526" s="2"/>
      <c r="D526" s="2"/>
      <c r="E526" s="2"/>
      <c r="F526" s="71"/>
      <c r="G526" s="71"/>
      <c r="H526" s="2"/>
      <c r="I526" s="2"/>
      <c r="J526" s="2"/>
      <c r="K526" s="107"/>
      <c r="L526" s="75"/>
      <c r="M526" s="76"/>
      <c r="N526" s="75"/>
      <c r="O526" s="76"/>
      <c r="P526" s="75"/>
      <c r="Q526" s="76"/>
      <c r="R526" s="75"/>
      <c r="S526" s="76"/>
      <c r="T526" s="2"/>
      <c r="U526" s="2"/>
      <c r="V526" s="2"/>
    </row>
    <row r="527" spans="1:22" ht="13">
      <c r="A527" s="2"/>
      <c r="B527" s="2"/>
      <c r="C527" s="2"/>
      <c r="D527" s="2"/>
      <c r="E527" s="2"/>
      <c r="F527" s="71"/>
      <c r="G527" s="71"/>
      <c r="H527" s="2"/>
      <c r="I527" s="2"/>
      <c r="J527" s="2"/>
      <c r="K527" s="107"/>
      <c r="L527" s="75"/>
      <c r="M527" s="76"/>
      <c r="N527" s="75"/>
      <c r="O527" s="76"/>
      <c r="P527" s="75"/>
      <c r="Q527" s="76"/>
      <c r="R527" s="75"/>
      <c r="S527" s="76"/>
      <c r="T527" s="2"/>
      <c r="U527" s="2"/>
      <c r="V527" s="2"/>
    </row>
    <row r="528" spans="1:22" ht="13">
      <c r="A528" s="2"/>
      <c r="B528" s="2"/>
      <c r="C528" s="2"/>
      <c r="D528" s="2"/>
      <c r="E528" s="2"/>
      <c r="F528" s="71"/>
      <c r="G528" s="71"/>
      <c r="H528" s="2"/>
      <c r="I528" s="2"/>
      <c r="J528" s="2"/>
      <c r="K528" s="107"/>
      <c r="L528" s="75"/>
      <c r="M528" s="76"/>
      <c r="N528" s="75"/>
      <c r="O528" s="76"/>
      <c r="P528" s="75"/>
      <c r="Q528" s="76"/>
      <c r="R528" s="75"/>
      <c r="S528" s="76"/>
      <c r="T528" s="2"/>
      <c r="U528" s="2"/>
      <c r="V528" s="2"/>
    </row>
    <row r="529" spans="1:22" ht="13">
      <c r="A529" s="2"/>
      <c r="B529" s="2"/>
      <c r="C529" s="2"/>
      <c r="D529" s="2"/>
      <c r="E529" s="2"/>
      <c r="F529" s="71"/>
      <c r="G529" s="71"/>
      <c r="H529" s="2"/>
      <c r="I529" s="2"/>
      <c r="J529" s="2"/>
      <c r="K529" s="107"/>
      <c r="L529" s="75"/>
      <c r="M529" s="76"/>
      <c r="N529" s="75"/>
      <c r="O529" s="76"/>
      <c r="P529" s="75"/>
      <c r="Q529" s="76"/>
      <c r="R529" s="75"/>
      <c r="S529" s="76"/>
      <c r="T529" s="2"/>
      <c r="U529" s="2"/>
      <c r="V529" s="2"/>
    </row>
    <row r="530" spans="1:22" ht="13">
      <c r="A530" s="2"/>
      <c r="B530" s="2"/>
      <c r="C530" s="2"/>
      <c r="D530" s="2"/>
      <c r="E530" s="2"/>
      <c r="F530" s="71"/>
      <c r="G530" s="71"/>
      <c r="H530" s="2"/>
      <c r="I530" s="2"/>
      <c r="J530" s="2"/>
      <c r="K530" s="107"/>
      <c r="L530" s="75"/>
      <c r="M530" s="76"/>
      <c r="N530" s="75"/>
      <c r="O530" s="76"/>
      <c r="P530" s="75"/>
      <c r="Q530" s="76"/>
      <c r="R530" s="75"/>
      <c r="S530" s="76"/>
      <c r="T530" s="2"/>
      <c r="U530" s="2"/>
      <c r="V530" s="2"/>
    </row>
    <row r="531" spans="1:22" ht="13">
      <c r="A531" s="2"/>
      <c r="B531" s="2"/>
      <c r="C531" s="2"/>
      <c r="D531" s="2"/>
      <c r="E531" s="2"/>
      <c r="F531" s="71"/>
      <c r="G531" s="71"/>
      <c r="H531" s="2"/>
      <c r="I531" s="2"/>
      <c r="J531" s="2"/>
      <c r="K531" s="107"/>
      <c r="L531" s="75"/>
      <c r="M531" s="76"/>
      <c r="N531" s="75"/>
      <c r="O531" s="76"/>
      <c r="P531" s="75"/>
      <c r="Q531" s="76"/>
      <c r="R531" s="75"/>
      <c r="S531" s="76"/>
      <c r="T531" s="2"/>
      <c r="U531" s="2"/>
      <c r="V531" s="2"/>
    </row>
    <row r="532" spans="1:22" ht="13">
      <c r="A532" s="2"/>
      <c r="B532" s="2"/>
      <c r="C532" s="2"/>
      <c r="D532" s="2"/>
      <c r="E532" s="2"/>
      <c r="F532" s="71"/>
      <c r="G532" s="71"/>
      <c r="H532" s="2"/>
      <c r="I532" s="2"/>
      <c r="J532" s="2"/>
      <c r="K532" s="107"/>
      <c r="L532" s="75"/>
      <c r="M532" s="76"/>
      <c r="N532" s="75"/>
      <c r="O532" s="76"/>
      <c r="P532" s="75"/>
      <c r="Q532" s="76"/>
      <c r="R532" s="75"/>
      <c r="S532" s="76"/>
      <c r="T532" s="2"/>
      <c r="U532" s="2"/>
      <c r="V532" s="2"/>
    </row>
    <row r="533" spans="1:22" ht="13">
      <c r="A533" s="2"/>
      <c r="B533" s="2"/>
      <c r="C533" s="2"/>
      <c r="D533" s="2"/>
      <c r="E533" s="2"/>
      <c r="F533" s="71"/>
      <c r="G533" s="71"/>
      <c r="H533" s="2"/>
      <c r="I533" s="2"/>
      <c r="J533" s="2"/>
      <c r="K533" s="107"/>
      <c r="L533" s="75"/>
      <c r="M533" s="76"/>
      <c r="N533" s="75"/>
      <c r="O533" s="76"/>
      <c r="P533" s="75"/>
      <c r="Q533" s="76"/>
      <c r="R533" s="75"/>
      <c r="S533" s="76"/>
      <c r="T533" s="2"/>
      <c r="U533" s="2"/>
      <c r="V533" s="2"/>
    </row>
    <row r="534" spans="1:22" ht="13">
      <c r="A534" s="2"/>
      <c r="B534" s="2"/>
      <c r="C534" s="2"/>
      <c r="D534" s="2"/>
      <c r="E534" s="2"/>
      <c r="F534" s="71"/>
      <c r="G534" s="71"/>
      <c r="H534" s="2"/>
      <c r="I534" s="2"/>
      <c r="J534" s="2"/>
      <c r="K534" s="107"/>
      <c r="L534" s="75"/>
      <c r="M534" s="76"/>
      <c r="N534" s="75"/>
      <c r="O534" s="76"/>
      <c r="P534" s="75"/>
      <c r="Q534" s="76"/>
      <c r="R534" s="75"/>
      <c r="S534" s="76"/>
      <c r="T534" s="2"/>
      <c r="U534" s="2"/>
      <c r="V534" s="2"/>
    </row>
    <row r="535" spans="1:22" ht="13">
      <c r="A535" s="2"/>
      <c r="B535" s="2"/>
      <c r="C535" s="2"/>
      <c r="D535" s="2"/>
      <c r="E535" s="2"/>
      <c r="F535" s="71"/>
      <c r="G535" s="71"/>
      <c r="H535" s="2"/>
      <c r="I535" s="2"/>
      <c r="J535" s="2"/>
      <c r="K535" s="107"/>
      <c r="L535" s="75"/>
      <c r="M535" s="76"/>
      <c r="N535" s="75"/>
      <c r="O535" s="76"/>
      <c r="P535" s="75"/>
      <c r="Q535" s="76"/>
      <c r="R535" s="75"/>
      <c r="S535" s="76"/>
      <c r="T535" s="2"/>
      <c r="U535" s="2"/>
      <c r="V535" s="2"/>
    </row>
    <row r="536" spans="1:22" ht="13">
      <c r="A536" s="2"/>
      <c r="B536" s="2"/>
      <c r="C536" s="2"/>
      <c r="D536" s="2"/>
      <c r="E536" s="2"/>
      <c r="F536" s="71"/>
      <c r="G536" s="71"/>
      <c r="H536" s="2"/>
      <c r="I536" s="2"/>
      <c r="J536" s="2"/>
      <c r="K536" s="107"/>
      <c r="L536" s="75"/>
      <c r="M536" s="76"/>
      <c r="N536" s="75"/>
      <c r="O536" s="76"/>
      <c r="P536" s="75"/>
      <c r="Q536" s="76"/>
      <c r="R536" s="75"/>
      <c r="S536" s="76"/>
      <c r="T536" s="2"/>
      <c r="U536" s="2"/>
      <c r="V536" s="2"/>
    </row>
    <row r="537" spans="1:22" ht="13">
      <c r="A537" s="2"/>
      <c r="B537" s="2"/>
      <c r="C537" s="2"/>
      <c r="D537" s="2"/>
      <c r="E537" s="2"/>
      <c r="F537" s="71"/>
      <c r="G537" s="71"/>
      <c r="H537" s="2"/>
      <c r="I537" s="2"/>
      <c r="J537" s="2"/>
      <c r="K537" s="107"/>
      <c r="L537" s="75"/>
      <c r="M537" s="76"/>
      <c r="N537" s="75"/>
      <c r="O537" s="76"/>
      <c r="P537" s="75"/>
      <c r="Q537" s="76"/>
      <c r="R537" s="75"/>
      <c r="S537" s="76"/>
      <c r="T537" s="2"/>
      <c r="U537" s="2"/>
      <c r="V537" s="2"/>
    </row>
    <row r="538" spans="1:22" ht="13">
      <c r="A538" s="2"/>
      <c r="B538" s="2"/>
      <c r="C538" s="2"/>
      <c r="D538" s="2"/>
      <c r="E538" s="2"/>
      <c r="F538" s="71"/>
      <c r="G538" s="71"/>
      <c r="H538" s="2"/>
      <c r="I538" s="2"/>
      <c r="J538" s="2"/>
      <c r="K538" s="107"/>
      <c r="L538" s="75"/>
      <c r="M538" s="76"/>
      <c r="N538" s="75"/>
      <c r="O538" s="76"/>
      <c r="P538" s="75"/>
      <c r="Q538" s="76"/>
      <c r="R538" s="75"/>
      <c r="S538" s="76"/>
      <c r="T538" s="2"/>
      <c r="U538" s="2"/>
      <c r="V538" s="2"/>
    </row>
    <row r="539" spans="1:22" ht="13">
      <c r="A539" s="2"/>
      <c r="B539" s="2"/>
      <c r="C539" s="2"/>
      <c r="D539" s="2"/>
      <c r="E539" s="2"/>
      <c r="F539" s="71"/>
      <c r="G539" s="71"/>
      <c r="H539" s="2"/>
      <c r="I539" s="2"/>
      <c r="J539" s="2"/>
      <c r="K539" s="107"/>
      <c r="L539" s="75"/>
      <c r="M539" s="76"/>
      <c r="N539" s="75"/>
      <c r="O539" s="76"/>
      <c r="P539" s="75"/>
      <c r="Q539" s="76"/>
      <c r="R539" s="75"/>
      <c r="S539" s="76"/>
      <c r="T539" s="2"/>
      <c r="U539" s="2"/>
      <c r="V539" s="2"/>
    </row>
    <row r="540" spans="1:22" ht="13">
      <c r="A540" s="2"/>
      <c r="B540" s="2"/>
      <c r="C540" s="2"/>
      <c r="D540" s="2"/>
      <c r="E540" s="2"/>
      <c r="F540" s="71"/>
      <c r="G540" s="71"/>
      <c r="H540" s="2"/>
      <c r="I540" s="2"/>
      <c r="J540" s="2"/>
      <c r="K540" s="107"/>
      <c r="L540" s="75"/>
      <c r="M540" s="76"/>
      <c r="N540" s="75"/>
      <c r="O540" s="76"/>
      <c r="P540" s="75"/>
      <c r="Q540" s="76"/>
      <c r="R540" s="75"/>
      <c r="S540" s="76"/>
      <c r="T540" s="2"/>
      <c r="U540" s="2"/>
      <c r="V540" s="2"/>
    </row>
    <row r="541" spans="1:22" ht="13">
      <c r="A541" s="2"/>
      <c r="B541" s="2"/>
      <c r="C541" s="2"/>
      <c r="D541" s="2"/>
      <c r="E541" s="2"/>
      <c r="F541" s="71"/>
      <c r="G541" s="71"/>
      <c r="H541" s="2"/>
      <c r="I541" s="2"/>
      <c r="J541" s="2"/>
      <c r="K541" s="107"/>
      <c r="L541" s="75"/>
      <c r="M541" s="76"/>
      <c r="N541" s="75"/>
      <c r="O541" s="76"/>
      <c r="P541" s="75"/>
      <c r="Q541" s="76"/>
      <c r="R541" s="75"/>
      <c r="S541" s="76"/>
      <c r="T541" s="2"/>
      <c r="U541" s="2"/>
      <c r="V541" s="2"/>
    </row>
    <row r="542" spans="1:22" ht="13">
      <c r="A542" s="2"/>
      <c r="B542" s="2"/>
      <c r="C542" s="2"/>
      <c r="D542" s="2"/>
      <c r="E542" s="2"/>
      <c r="F542" s="71"/>
      <c r="G542" s="71"/>
      <c r="H542" s="2"/>
      <c r="I542" s="2"/>
      <c r="J542" s="2"/>
      <c r="K542" s="107"/>
      <c r="L542" s="75"/>
      <c r="M542" s="76"/>
      <c r="N542" s="75"/>
      <c r="O542" s="76"/>
      <c r="P542" s="75"/>
      <c r="Q542" s="76"/>
      <c r="R542" s="75"/>
      <c r="S542" s="76"/>
      <c r="T542" s="2"/>
      <c r="U542" s="2"/>
      <c r="V542" s="2"/>
    </row>
    <row r="543" spans="1:22" ht="13">
      <c r="A543" s="2"/>
      <c r="B543" s="2"/>
      <c r="C543" s="2"/>
      <c r="D543" s="2"/>
      <c r="E543" s="2"/>
      <c r="F543" s="71"/>
      <c r="G543" s="71"/>
      <c r="H543" s="2"/>
      <c r="I543" s="2"/>
      <c r="J543" s="2"/>
      <c r="K543" s="107"/>
      <c r="L543" s="75"/>
      <c r="M543" s="76"/>
      <c r="N543" s="75"/>
      <c r="O543" s="76"/>
      <c r="P543" s="75"/>
      <c r="Q543" s="76"/>
      <c r="R543" s="75"/>
      <c r="S543" s="76"/>
      <c r="T543" s="2"/>
      <c r="U543" s="2"/>
      <c r="V543" s="2"/>
    </row>
    <row r="544" spans="1:22" ht="13">
      <c r="A544" s="2"/>
      <c r="B544" s="2"/>
      <c r="C544" s="2"/>
      <c r="D544" s="2"/>
      <c r="E544" s="2"/>
      <c r="F544" s="71"/>
      <c r="G544" s="71"/>
      <c r="H544" s="2"/>
      <c r="I544" s="2"/>
      <c r="J544" s="2"/>
      <c r="K544" s="107"/>
      <c r="L544" s="75"/>
      <c r="M544" s="76"/>
      <c r="N544" s="75"/>
      <c r="O544" s="76"/>
      <c r="P544" s="75"/>
      <c r="Q544" s="76"/>
      <c r="R544" s="75"/>
      <c r="S544" s="76"/>
      <c r="T544" s="2"/>
      <c r="U544" s="2"/>
      <c r="V544" s="2"/>
    </row>
    <row r="545" spans="1:22" ht="13">
      <c r="A545" s="2"/>
      <c r="B545" s="2"/>
      <c r="C545" s="2"/>
      <c r="D545" s="2"/>
      <c r="E545" s="2"/>
      <c r="F545" s="71"/>
      <c r="G545" s="71"/>
      <c r="H545" s="2"/>
      <c r="I545" s="2"/>
      <c r="J545" s="2"/>
      <c r="K545" s="107"/>
      <c r="L545" s="75"/>
      <c r="M545" s="76"/>
      <c r="N545" s="75"/>
      <c r="O545" s="76"/>
      <c r="P545" s="75"/>
      <c r="Q545" s="76"/>
      <c r="R545" s="75"/>
      <c r="S545" s="76"/>
      <c r="T545" s="2"/>
      <c r="U545" s="2"/>
      <c r="V545" s="2"/>
    </row>
    <row r="546" spans="1:22" ht="13">
      <c r="A546" s="2"/>
      <c r="B546" s="2"/>
      <c r="C546" s="2"/>
      <c r="D546" s="2"/>
      <c r="E546" s="2"/>
      <c r="F546" s="71"/>
      <c r="G546" s="71"/>
      <c r="H546" s="2"/>
      <c r="I546" s="2"/>
      <c r="J546" s="2"/>
      <c r="K546" s="107"/>
      <c r="L546" s="75"/>
      <c r="M546" s="76"/>
      <c r="N546" s="75"/>
      <c r="O546" s="76"/>
      <c r="P546" s="75"/>
      <c r="Q546" s="76"/>
      <c r="R546" s="75"/>
      <c r="S546" s="76"/>
      <c r="T546" s="2"/>
      <c r="U546" s="2"/>
      <c r="V546" s="2"/>
    </row>
    <row r="547" spans="1:22" ht="13">
      <c r="A547" s="2"/>
      <c r="B547" s="2"/>
      <c r="C547" s="2"/>
      <c r="D547" s="2"/>
      <c r="E547" s="2"/>
      <c r="F547" s="71"/>
      <c r="G547" s="71"/>
      <c r="H547" s="2"/>
      <c r="I547" s="2"/>
      <c r="J547" s="2"/>
      <c r="K547" s="107"/>
      <c r="L547" s="75"/>
      <c r="M547" s="76"/>
      <c r="N547" s="75"/>
      <c r="O547" s="76"/>
      <c r="P547" s="75"/>
      <c r="Q547" s="76"/>
      <c r="R547" s="75"/>
      <c r="S547" s="76"/>
      <c r="T547" s="2"/>
      <c r="U547" s="2"/>
      <c r="V547" s="2"/>
    </row>
    <row r="548" spans="1:22" ht="13">
      <c r="A548" s="2"/>
      <c r="B548" s="2"/>
      <c r="C548" s="2"/>
      <c r="D548" s="2"/>
      <c r="E548" s="2"/>
      <c r="F548" s="71"/>
      <c r="G548" s="71"/>
      <c r="H548" s="2"/>
      <c r="I548" s="2"/>
      <c r="J548" s="2"/>
      <c r="K548" s="107"/>
      <c r="L548" s="75"/>
      <c r="M548" s="76"/>
      <c r="N548" s="75"/>
      <c r="O548" s="76"/>
      <c r="P548" s="75"/>
      <c r="Q548" s="76"/>
      <c r="R548" s="75"/>
      <c r="S548" s="76"/>
      <c r="T548" s="2"/>
      <c r="U548" s="2"/>
      <c r="V548" s="2"/>
    </row>
    <row r="549" spans="1:22" ht="13">
      <c r="A549" s="2"/>
      <c r="B549" s="2"/>
      <c r="C549" s="2"/>
      <c r="D549" s="2"/>
      <c r="E549" s="2"/>
      <c r="F549" s="71"/>
      <c r="G549" s="71"/>
      <c r="H549" s="2"/>
      <c r="I549" s="2"/>
      <c r="J549" s="2"/>
      <c r="K549" s="107"/>
      <c r="L549" s="75"/>
      <c r="M549" s="76"/>
      <c r="N549" s="75"/>
      <c r="O549" s="76"/>
      <c r="P549" s="75"/>
      <c r="Q549" s="76"/>
      <c r="R549" s="75"/>
      <c r="S549" s="76"/>
      <c r="T549" s="2"/>
      <c r="U549" s="2"/>
      <c r="V549" s="2"/>
    </row>
    <row r="550" spans="1:22" ht="13">
      <c r="A550" s="2"/>
      <c r="B550" s="2"/>
      <c r="C550" s="2"/>
      <c r="D550" s="2"/>
      <c r="E550" s="2"/>
      <c r="F550" s="71"/>
      <c r="G550" s="71"/>
      <c r="H550" s="2"/>
      <c r="I550" s="2"/>
      <c r="J550" s="2"/>
      <c r="K550" s="107"/>
      <c r="L550" s="75"/>
      <c r="M550" s="76"/>
      <c r="N550" s="75"/>
      <c r="O550" s="76"/>
      <c r="P550" s="75"/>
      <c r="Q550" s="76"/>
      <c r="R550" s="75"/>
      <c r="S550" s="76"/>
      <c r="T550" s="2"/>
      <c r="U550" s="2"/>
      <c r="V550" s="2"/>
    </row>
    <row r="551" spans="1:22" ht="13">
      <c r="A551" s="2"/>
      <c r="B551" s="2"/>
      <c r="C551" s="2"/>
      <c r="D551" s="2"/>
      <c r="E551" s="2"/>
      <c r="F551" s="71"/>
      <c r="G551" s="71"/>
      <c r="H551" s="2"/>
      <c r="I551" s="2"/>
      <c r="J551" s="2"/>
      <c r="K551" s="107"/>
      <c r="L551" s="75"/>
      <c r="M551" s="76"/>
      <c r="N551" s="75"/>
      <c r="O551" s="76"/>
      <c r="P551" s="75"/>
      <c r="Q551" s="76"/>
      <c r="R551" s="75"/>
      <c r="S551" s="76"/>
      <c r="T551" s="2"/>
      <c r="U551" s="2"/>
      <c r="V551" s="2"/>
    </row>
    <row r="552" spans="1:22" ht="13">
      <c r="A552" s="2"/>
      <c r="B552" s="2"/>
      <c r="C552" s="2"/>
      <c r="D552" s="2"/>
      <c r="E552" s="2"/>
      <c r="F552" s="71"/>
      <c r="G552" s="71"/>
      <c r="H552" s="2"/>
      <c r="I552" s="2"/>
      <c r="J552" s="2"/>
      <c r="K552" s="107"/>
      <c r="L552" s="75"/>
      <c r="M552" s="76"/>
      <c r="N552" s="75"/>
      <c r="O552" s="76"/>
      <c r="P552" s="75"/>
      <c r="Q552" s="76"/>
      <c r="R552" s="75"/>
      <c r="S552" s="76"/>
      <c r="T552" s="2"/>
      <c r="U552" s="2"/>
      <c r="V552" s="2"/>
    </row>
    <row r="553" spans="1:22" ht="13">
      <c r="A553" s="2"/>
      <c r="B553" s="2"/>
      <c r="C553" s="2"/>
      <c r="D553" s="2"/>
      <c r="E553" s="2"/>
      <c r="F553" s="71"/>
      <c r="G553" s="71"/>
      <c r="H553" s="2"/>
      <c r="I553" s="2"/>
      <c r="J553" s="2"/>
      <c r="K553" s="107"/>
      <c r="L553" s="75"/>
      <c r="M553" s="76"/>
      <c r="N553" s="75"/>
      <c r="O553" s="76"/>
      <c r="P553" s="75"/>
      <c r="Q553" s="76"/>
      <c r="R553" s="75"/>
      <c r="S553" s="76"/>
      <c r="T553" s="2"/>
      <c r="U553" s="2"/>
      <c r="V553" s="2"/>
    </row>
    <row r="554" spans="1:22" ht="13">
      <c r="A554" s="2"/>
      <c r="B554" s="2"/>
      <c r="C554" s="2"/>
      <c r="D554" s="2"/>
      <c r="E554" s="2"/>
      <c r="F554" s="71"/>
      <c r="G554" s="71"/>
      <c r="H554" s="2"/>
      <c r="I554" s="2"/>
      <c r="J554" s="2"/>
      <c r="K554" s="107"/>
      <c r="L554" s="75"/>
      <c r="M554" s="76"/>
      <c r="N554" s="75"/>
      <c r="O554" s="76"/>
      <c r="P554" s="75"/>
      <c r="Q554" s="76"/>
      <c r="R554" s="75"/>
      <c r="S554" s="76"/>
      <c r="T554" s="2"/>
      <c r="U554" s="2"/>
      <c r="V554" s="2"/>
    </row>
    <row r="555" spans="1:22" ht="13">
      <c r="A555" s="2"/>
      <c r="B555" s="2"/>
      <c r="C555" s="2"/>
      <c r="D555" s="2"/>
      <c r="E555" s="2"/>
      <c r="F555" s="71"/>
      <c r="G555" s="71"/>
      <c r="H555" s="2"/>
      <c r="I555" s="2"/>
      <c r="J555" s="2"/>
      <c r="K555" s="107"/>
      <c r="L555" s="75"/>
      <c r="M555" s="76"/>
      <c r="N555" s="75"/>
      <c r="O555" s="76"/>
      <c r="P555" s="75"/>
      <c r="Q555" s="76"/>
      <c r="R555" s="75"/>
      <c r="S555" s="76"/>
      <c r="T555" s="2"/>
      <c r="U555" s="2"/>
      <c r="V555" s="2"/>
    </row>
    <row r="556" spans="1:22" ht="13">
      <c r="A556" s="2"/>
      <c r="B556" s="2"/>
      <c r="C556" s="2"/>
      <c r="D556" s="2"/>
      <c r="E556" s="2"/>
      <c r="F556" s="71"/>
      <c r="G556" s="71"/>
      <c r="H556" s="2"/>
      <c r="I556" s="2"/>
      <c r="J556" s="2"/>
      <c r="K556" s="107"/>
      <c r="L556" s="75"/>
      <c r="M556" s="76"/>
      <c r="N556" s="75"/>
      <c r="O556" s="76"/>
      <c r="P556" s="75"/>
      <c r="Q556" s="76"/>
      <c r="R556" s="75"/>
      <c r="S556" s="76"/>
      <c r="T556" s="2"/>
      <c r="U556" s="2"/>
      <c r="V556" s="2"/>
    </row>
    <row r="557" spans="1:22" ht="13">
      <c r="A557" s="2"/>
      <c r="B557" s="2"/>
      <c r="C557" s="2"/>
      <c r="D557" s="2"/>
      <c r="E557" s="2"/>
      <c r="F557" s="71"/>
      <c r="G557" s="71"/>
      <c r="H557" s="2"/>
      <c r="I557" s="2"/>
      <c r="J557" s="2"/>
      <c r="K557" s="107"/>
      <c r="L557" s="75"/>
      <c r="M557" s="76"/>
      <c r="N557" s="75"/>
      <c r="O557" s="76"/>
      <c r="P557" s="75"/>
      <c r="Q557" s="76"/>
      <c r="R557" s="75"/>
      <c r="S557" s="76"/>
      <c r="T557" s="2"/>
      <c r="U557" s="2"/>
      <c r="V557" s="2"/>
    </row>
    <row r="558" spans="1:22" ht="13">
      <c r="A558" s="2"/>
      <c r="B558" s="2"/>
      <c r="C558" s="2"/>
      <c r="D558" s="2"/>
      <c r="E558" s="2"/>
      <c r="F558" s="71"/>
      <c r="G558" s="71"/>
      <c r="H558" s="2"/>
      <c r="I558" s="2"/>
      <c r="J558" s="2"/>
      <c r="K558" s="107"/>
      <c r="L558" s="75"/>
      <c r="M558" s="76"/>
      <c r="N558" s="75"/>
      <c r="O558" s="76"/>
      <c r="P558" s="75"/>
      <c r="Q558" s="76"/>
      <c r="R558" s="75"/>
      <c r="S558" s="76"/>
      <c r="T558" s="2"/>
      <c r="U558" s="2"/>
      <c r="V558" s="2"/>
    </row>
    <row r="559" spans="1:22" ht="13">
      <c r="A559" s="2"/>
      <c r="B559" s="2"/>
      <c r="C559" s="2"/>
      <c r="D559" s="2"/>
      <c r="E559" s="2"/>
      <c r="F559" s="71"/>
      <c r="G559" s="71"/>
      <c r="H559" s="2"/>
      <c r="I559" s="2"/>
      <c r="J559" s="2"/>
      <c r="K559" s="107"/>
      <c r="L559" s="75"/>
      <c r="M559" s="76"/>
      <c r="N559" s="75"/>
      <c r="O559" s="76"/>
      <c r="P559" s="75"/>
      <c r="Q559" s="76"/>
      <c r="R559" s="75"/>
      <c r="S559" s="76"/>
      <c r="T559" s="2"/>
      <c r="U559" s="2"/>
      <c r="V559" s="2"/>
    </row>
    <row r="560" spans="1:22" ht="13">
      <c r="A560" s="2"/>
      <c r="B560" s="2"/>
      <c r="C560" s="2"/>
      <c r="D560" s="2"/>
      <c r="E560" s="2"/>
      <c r="F560" s="71"/>
      <c r="G560" s="71"/>
      <c r="H560" s="2"/>
      <c r="I560" s="2"/>
      <c r="J560" s="2"/>
      <c r="K560" s="107"/>
      <c r="L560" s="75"/>
      <c r="M560" s="76"/>
      <c r="N560" s="75"/>
      <c r="O560" s="76"/>
      <c r="P560" s="75"/>
      <c r="Q560" s="76"/>
      <c r="R560" s="75"/>
      <c r="S560" s="76"/>
      <c r="T560" s="2"/>
      <c r="U560" s="2"/>
      <c r="V560" s="2"/>
    </row>
    <row r="561" spans="1:22" ht="13">
      <c r="A561" s="2"/>
      <c r="B561" s="2"/>
      <c r="C561" s="2"/>
      <c r="D561" s="2"/>
      <c r="E561" s="2"/>
      <c r="F561" s="71"/>
      <c r="G561" s="71"/>
      <c r="H561" s="2"/>
      <c r="I561" s="2"/>
      <c r="J561" s="2"/>
      <c r="K561" s="107"/>
      <c r="L561" s="75"/>
      <c r="M561" s="76"/>
      <c r="N561" s="75"/>
      <c r="O561" s="76"/>
      <c r="P561" s="75"/>
      <c r="Q561" s="76"/>
      <c r="R561" s="75"/>
      <c r="S561" s="76"/>
      <c r="T561" s="2"/>
      <c r="U561" s="2"/>
      <c r="V561" s="2"/>
    </row>
    <row r="562" spans="1:22" ht="13">
      <c r="A562" s="2"/>
      <c r="B562" s="2"/>
      <c r="C562" s="2"/>
      <c r="D562" s="2"/>
      <c r="E562" s="2"/>
      <c r="F562" s="71"/>
      <c r="G562" s="71"/>
      <c r="H562" s="2"/>
      <c r="I562" s="2"/>
      <c r="J562" s="2"/>
      <c r="K562" s="107"/>
      <c r="L562" s="75"/>
      <c r="M562" s="76"/>
      <c r="N562" s="75"/>
      <c r="O562" s="76"/>
      <c r="P562" s="75"/>
      <c r="Q562" s="76"/>
      <c r="R562" s="75"/>
      <c r="S562" s="76"/>
      <c r="T562" s="2"/>
      <c r="U562" s="2"/>
      <c r="V562" s="2"/>
    </row>
    <row r="563" spans="1:22" ht="13">
      <c r="A563" s="2"/>
      <c r="B563" s="2"/>
      <c r="C563" s="2"/>
      <c r="D563" s="2"/>
      <c r="E563" s="2"/>
      <c r="F563" s="71"/>
      <c r="G563" s="71"/>
      <c r="H563" s="2"/>
      <c r="I563" s="2"/>
      <c r="J563" s="2"/>
      <c r="K563" s="107"/>
      <c r="L563" s="75"/>
      <c r="M563" s="76"/>
      <c r="N563" s="75"/>
      <c r="O563" s="76"/>
      <c r="P563" s="75"/>
      <c r="Q563" s="76"/>
      <c r="R563" s="75"/>
      <c r="S563" s="76"/>
      <c r="T563" s="2"/>
      <c r="U563" s="2"/>
      <c r="V563" s="2"/>
    </row>
    <row r="564" spans="1:22" ht="13">
      <c r="A564" s="2"/>
      <c r="B564" s="2"/>
      <c r="C564" s="2"/>
      <c r="D564" s="2"/>
      <c r="E564" s="2"/>
      <c r="F564" s="71"/>
      <c r="G564" s="71"/>
      <c r="H564" s="2"/>
      <c r="I564" s="2"/>
      <c r="J564" s="2"/>
      <c r="K564" s="107"/>
      <c r="L564" s="75"/>
      <c r="M564" s="76"/>
      <c r="N564" s="75"/>
      <c r="O564" s="76"/>
      <c r="P564" s="75"/>
      <c r="Q564" s="76"/>
      <c r="R564" s="75"/>
      <c r="S564" s="76"/>
      <c r="T564" s="2"/>
      <c r="U564" s="2"/>
      <c r="V564" s="2"/>
    </row>
    <row r="565" spans="1:22" ht="13">
      <c r="A565" s="2"/>
      <c r="B565" s="2"/>
      <c r="C565" s="2"/>
      <c r="D565" s="2"/>
      <c r="E565" s="2"/>
      <c r="F565" s="71"/>
      <c r="G565" s="71"/>
      <c r="H565" s="2"/>
      <c r="I565" s="2"/>
      <c r="J565" s="2"/>
      <c r="K565" s="107"/>
      <c r="L565" s="75"/>
      <c r="M565" s="76"/>
      <c r="N565" s="75"/>
      <c r="O565" s="76"/>
      <c r="P565" s="75"/>
      <c r="Q565" s="76"/>
      <c r="R565" s="75"/>
      <c r="S565" s="76"/>
      <c r="T565" s="2"/>
      <c r="U565" s="2"/>
      <c r="V565" s="2"/>
    </row>
    <row r="566" spans="1:22" ht="13">
      <c r="A566" s="2"/>
      <c r="B566" s="2"/>
      <c r="C566" s="2"/>
      <c r="D566" s="2"/>
      <c r="E566" s="2"/>
      <c r="F566" s="71"/>
      <c r="G566" s="71"/>
      <c r="H566" s="2"/>
      <c r="I566" s="2"/>
      <c r="J566" s="2"/>
      <c r="K566" s="107"/>
      <c r="L566" s="75"/>
      <c r="M566" s="76"/>
      <c r="N566" s="75"/>
      <c r="O566" s="76"/>
      <c r="P566" s="75"/>
      <c r="Q566" s="76"/>
      <c r="R566" s="75"/>
      <c r="S566" s="76"/>
      <c r="T566" s="2"/>
      <c r="U566" s="2"/>
      <c r="V566" s="2"/>
    </row>
    <row r="567" spans="1:22" ht="13">
      <c r="A567" s="2"/>
      <c r="B567" s="2"/>
      <c r="C567" s="2"/>
      <c r="D567" s="2"/>
      <c r="E567" s="2"/>
      <c r="F567" s="71"/>
      <c r="G567" s="71"/>
      <c r="H567" s="2"/>
      <c r="I567" s="2"/>
      <c r="J567" s="2"/>
      <c r="K567" s="107"/>
      <c r="L567" s="75"/>
      <c r="M567" s="76"/>
      <c r="N567" s="75"/>
      <c r="O567" s="76"/>
      <c r="P567" s="75"/>
      <c r="Q567" s="76"/>
      <c r="R567" s="75"/>
      <c r="S567" s="76"/>
      <c r="T567" s="2"/>
      <c r="U567" s="2"/>
      <c r="V567" s="2"/>
    </row>
    <row r="568" spans="1:22" ht="13">
      <c r="A568" s="2"/>
      <c r="B568" s="2"/>
      <c r="C568" s="2"/>
      <c r="D568" s="2"/>
      <c r="E568" s="2"/>
      <c r="F568" s="71"/>
      <c r="G568" s="71"/>
      <c r="H568" s="2"/>
      <c r="I568" s="2"/>
      <c r="J568" s="2"/>
      <c r="K568" s="107"/>
      <c r="L568" s="75"/>
      <c r="M568" s="76"/>
      <c r="N568" s="75"/>
      <c r="O568" s="76"/>
      <c r="P568" s="75"/>
      <c r="Q568" s="76"/>
      <c r="R568" s="75"/>
      <c r="S568" s="76"/>
      <c r="T568" s="2"/>
      <c r="U568" s="2"/>
      <c r="V568" s="2"/>
    </row>
    <row r="569" spans="1:22" ht="13">
      <c r="A569" s="2"/>
      <c r="B569" s="2"/>
      <c r="C569" s="2"/>
      <c r="D569" s="2"/>
      <c r="E569" s="2"/>
      <c r="F569" s="71"/>
      <c r="G569" s="71"/>
      <c r="H569" s="2"/>
      <c r="I569" s="2"/>
      <c r="J569" s="2"/>
      <c r="K569" s="107"/>
      <c r="L569" s="75"/>
      <c r="M569" s="76"/>
      <c r="N569" s="75"/>
      <c r="O569" s="76"/>
      <c r="P569" s="75"/>
      <c r="Q569" s="76"/>
      <c r="R569" s="75"/>
      <c r="S569" s="76"/>
      <c r="T569" s="2"/>
      <c r="U569" s="2"/>
      <c r="V569" s="2"/>
    </row>
    <row r="570" spans="1:22" ht="13">
      <c r="A570" s="2"/>
      <c r="B570" s="2"/>
      <c r="C570" s="2"/>
      <c r="D570" s="2"/>
      <c r="E570" s="2"/>
      <c r="F570" s="71"/>
      <c r="G570" s="71"/>
      <c r="H570" s="2"/>
      <c r="I570" s="2"/>
      <c r="J570" s="2"/>
      <c r="K570" s="107"/>
      <c r="L570" s="75"/>
      <c r="M570" s="76"/>
      <c r="N570" s="75"/>
      <c r="O570" s="76"/>
      <c r="P570" s="75"/>
      <c r="Q570" s="76"/>
      <c r="R570" s="75"/>
      <c r="S570" s="76"/>
      <c r="T570" s="2"/>
      <c r="U570" s="2"/>
      <c r="V570" s="2"/>
    </row>
    <row r="571" spans="1:22" ht="13">
      <c r="A571" s="2"/>
      <c r="B571" s="2"/>
      <c r="C571" s="2"/>
      <c r="D571" s="2"/>
      <c r="E571" s="2"/>
      <c r="F571" s="71"/>
      <c r="G571" s="71"/>
      <c r="H571" s="2"/>
      <c r="I571" s="2"/>
      <c r="J571" s="2"/>
      <c r="K571" s="107"/>
      <c r="L571" s="75"/>
      <c r="M571" s="76"/>
      <c r="N571" s="75"/>
      <c r="O571" s="76"/>
      <c r="P571" s="75"/>
      <c r="Q571" s="76"/>
      <c r="R571" s="75"/>
      <c r="S571" s="76"/>
      <c r="T571" s="2"/>
      <c r="U571" s="2"/>
      <c r="V571" s="2"/>
    </row>
    <row r="572" spans="1:22" ht="13">
      <c r="A572" s="2"/>
      <c r="B572" s="2"/>
      <c r="C572" s="2"/>
      <c r="D572" s="2"/>
      <c r="E572" s="2"/>
      <c r="F572" s="71"/>
      <c r="G572" s="71"/>
      <c r="H572" s="2"/>
      <c r="I572" s="2"/>
      <c r="J572" s="2"/>
      <c r="K572" s="107"/>
      <c r="L572" s="75"/>
      <c r="M572" s="76"/>
      <c r="N572" s="75"/>
      <c r="O572" s="76"/>
      <c r="P572" s="75"/>
      <c r="Q572" s="76"/>
      <c r="R572" s="75"/>
      <c r="S572" s="76"/>
      <c r="T572" s="2"/>
      <c r="U572" s="2"/>
      <c r="V572" s="2"/>
    </row>
    <row r="573" spans="1:22" ht="13">
      <c r="A573" s="2"/>
      <c r="B573" s="2"/>
      <c r="C573" s="2"/>
      <c r="D573" s="2"/>
      <c r="E573" s="2"/>
      <c r="F573" s="71"/>
      <c r="G573" s="71"/>
      <c r="H573" s="2"/>
      <c r="I573" s="2"/>
      <c r="J573" s="2"/>
      <c r="K573" s="107"/>
      <c r="L573" s="75"/>
      <c r="M573" s="76"/>
      <c r="N573" s="75"/>
      <c r="O573" s="76"/>
      <c r="P573" s="75"/>
      <c r="Q573" s="76"/>
      <c r="R573" s="75"/>
      <c r="S573" s="76"/>
      <c r="T573" s="2"/>
      <c r="U573" s="2"/>
      <c r="V573" s="2"/>
    </row>
    <row r="574" spans="1:22" ht="13">
      <c r="A574" s="2"/>
      <c r="B574" s="2"/>
      <c r="C574" s="2"/>
      <c r="D574" s="2"/>
      <c r="E574" s="2"/>
      <c r="F574" s="71"/>
      <c r="G574" s="71"/>
      <c r="H574" s="2"/>
      <c r="I574" s="2"/>
      <c r="J574" s="2"/>
      <c r="K574" s="107"/>
      <c r="L574" s="75"/>
      <c r="M574" s="76"/>
      <c r="N574" s="75"/>
      <c r="O574" s="76"/>
      <c r="P574" s="75"/>
      <c r="Q574" s="76"/>
      <c r="R574" s="75"/>
      <c r="S574" s="76"/>
      <c r="T574" s="2"/>
      <c r="U574" s="2"/>
      <c r="V574" s="2"/>
    </row>
    <row r="575" spans="1:22" ht="13">
      <c r="A575" s="2"/>
      <c r="B575" s="2"/>
      <c r="C575" s="2"/>
      <c r="D575" s="2"/>
      <c r="E575" s="2"/>
      <c r="F575" s="71"/>
      <c r="G575" s="71"/>
      <c r="H575" s="2"/>
      <c r="I575" s="2"/>
      <c r="J575" s="2"/>
      <c r="K575" s="107"/>
      <c r="L575" s="75"/>
      <c r="M575" s="76"/>
      <c r="N575" s="75"/>
      <c r="O575" s="76"/>
      <c r="P575" s="75"/>
      <c r="Q575" s="76"/>
      <c r="R575" s="75"/>
      <c r="S575" s="76"/>
      <c r="T575" s="2"/>
      <c r="U575" s="2"/>
      <c r="V575" s="2"/>
    </row>
    <row r="576" spans="1:22" ht="13">
      <c r="A576" s="2"/>
      <c r="B576" s="2"/>
      <c r="C576" s="2"/>
      <c r="D576" s="2"/>
      <c r="E576" s="2"/>
      <c r="F576" s="71"/>
      <c r="G576" s="71"/>
      <c r="H576" s="2"/>
      <c r="I576" s="2"/>
      <c r="J576" s="2"/>
      <c r="K576" s="107"/>
      <c r="L576" s="75"/>
      <c r="M576" s="76"/>
      <c r="N576" s="75"/>
      <c r="O576" s="76"/>
      <c r="P576" s="75"/>
      <c r="Q576" s="76"/>
      <c r="R576" s="75"/>
      <c r="S576" s="76"/>
      <c r="T576" s="2"/>
      <c r="U576" s="2"/>
      <c r="V576" s="2"/>
    </row>
    <row r="577" spans="1:22" ht="13">
      <c r="A577" s="2"/>
      <c r="B577" s="2"/>
      <c r="C577" s="2"/>
      <c r="D577" s="2"/>
      <c r="E577" s="2"/>
      <c r="F577" s="71"/>
      <c r="G577" s="71"/>
      <c r="H577" s="2"/>
      <c r="I577" s="2"/>
      <c r="J577" s="2"/>
      <c r="K577" s="107"/>
      <c r="L577" s="75"/>
      <c r="M577" s="76"/>
      <c r="N577" s="75"/>
      <c r="O577" s="76"/>
      <c r="P577" s="75"/>
      <c r="Q577" s="76"/>
      <c r="R577" s="75"/>
      <c r="S577" s="76"/>
      <c r="T577" s="2"/>
      <c r="U577" s="2"/>
      <c r="V577" s="2"/>
    </row>
    <row r="578" spans="1:22" ht="13">
      <c r="A578" s="2"/>
      <c r="B578" s="2"/>
      <c r="C578" s="2"/>
      <c r="D578" s="2"/>
      <c r="E578" s="2"/>
      <c r="F578" s="71"/>
      <c r="G578" s="71"/>
      <c r="H578" s="2"/>
      <c r="I578" s="2"/>
      <c r="J578" s="2"/>
      <c r="K578" s="107"/>
      <c r="L578" s="75"/>
      <c r="M578" s="76"/>
      <c r="N578" s="75"/>
      <c r="O578" s="76"/>
      <c r="P578" s="75"/>
      <c r="Q578" s="76"/>
      <c r="R578" s="75"/>
      <c r="S578" s="76"/>
      <c r="T578" s="2"/>
      <c r="U578" s="2"/>
      <c r="V578" s="2"/>
    </row>
    <row r="579" spans="1:22" ht="13">
      <c r="A579" s="2"/>
      <c r="B579" s="2"/>
      <c r="C579" s="2"/>
      <c r="D579" s="2"/>
      <c r="E579" s="2"/>
      <c r="F579" s="71"/>
      <c r="G579" s="71"/>
      <c r="H579" s="2"/>
      <c r="I579" s="2"/>
      <c r="J579" s="2"/>
      <c r="K579" s="107"/>
      <c r="L579" s="75"/>
      <c r="M579" s="76"/>
      <c r="N579" s="75"/>
      <c r="O579" s="76"/>
      <c r="P579" s="75"/>
      <c r="Q579" s="76"/>
      <c r="R579" s="75"/>
      <c r="S579" s="76"/>
      <c r="T579" s="2"/>
      <c r="U579" s="2"/>
      <c r="V579" s="2"/>
    </row>
    <row r="580" spans="1:22" ht="13">
      <c r="A580" s="2"/>
      <c r="B580" s="2"/>
      <c r="C580" s="2"/>
      <c r="D580" s="2"/>
      <c r="E580" s="2"/>
      <c r="F580" s="71"/>
      <c r="G580" s="71"/>
      <c r="H580" s="2"/>
      <c r="I580" s="2"/>
      <c r="J580" s="2"/>
      <c r="K580" s="107"/>
      <c r="L580" s="75"/>
      <c r="M580" s="76"/>
      <c r="N580" s="75"/>
      <c r="O580" s="76"/>
      <c r="P580" s="75"/>
      <c r="Q580" s="76"/>
      <c r="R580" s="75"/>
      <c r="S580" s="76"/>
      <c r="T580" s="2"/>
      <c r="U580" s="2"/>
      <c r="V580" s="2"/>
    </row>
    <row r="581" spans="1:22" ht="13">
      <c r="A581" s="2"/>
      <c r="B581" s="2"/>
      <c r="C581" s="2"/>
      <c r="D581" s="2"/>
      <c r="E581" s="2"/>
      <c r="F581" s="71"/>
      <c r="G581" s="71"/>
      <c r="H581" s="2"/>
      <c r="I581" s="2"/>
      <c r="J581" s="2"/>
      <c r="K581" s="107"/>
      <c r="L581" s="75"/>
      <c r="M581" s="76"/>
      <c r="N581" s="75"/>
      <c r="O581" s="76"/>
      <c r="P581" s="75"/>
      <c r="Q581" s="76"/>
      <c r="R581" s="75"/>
      <c r="S581" s="76"/>
      <c r="T581" s="2"/>
      <c r="U581" s="2"/>
      <c r="V581" s="2"/>
    </row>
    <row r="582" spans="1:22" ht="13">
      <c r="A582" s="2"/>
      <c r="B582" s="2"/>
      <c r="C582" s="2"/>
      <c r="D582" s="2"/>
      <c r="E582" s="2"/>
      <c r="F582" s="71"/>
      <c r="G582" s="71"/>
      <c r="H582" s="2"/>
      <c r="I582" s="2"/>
      <c r="J582" s="2"/>
      <c r="K582" s="107"/>
      <c r="L582" s="75"/>
      <c r="M582" s="76"/>
      <c r="N582" s="75"/>
      <c r="O582" s="76"/>
      <c r="P582" s="75"/>
      <c r="Q582" s="76"/>
      <c r="R582" s="75"/>
      <c r="S582" s="76"/>
      <c r="T582" s="2"/>
      <c r="U582" s="2"/>
      <c r="V582" s="2"/>
    </row>
    <row r="583" spans="1:22" ht="13">
      <c r="A583" s="2"/>
      <c r="B583" s="2"/>
      <c r="C583" s="2"/>
      <c r="D583" s="2"/>
      <c r="E583" s="2"/>
      <c r="F583" s="71"/>
      <c r="G583" s="71"/>
      <c r="H583" s="2"/>
      <c r="I583" s="2"/>
      <c r="J583" s="2"/>
      <c r="K583" s="107"/>
      <c r="L583" s="75"/>
      <c r="M583" s="76"/>
      <c r="N583" s="75"/>
      <c r="O583" s="76"/>
      <c r="P583" s="75"/>
      <c r="Q583" s="76"/>
      <c r="R583" s="75"/>
      <c r="S583" s="76"/>
      <c r="T583" s="2"/>
      <c r="U583" s="2"/>
      <c r="V583" s="2"/>
    </row>
    <row r="584" spans="1:22" ht="13">
      <c r="A584" s="2"/>
      <c r="B584" s="2"/>
      <c r="C584" s="2"/>
      <c r="D584" s="2"/>
      <c r="E584" s="2"/>
      <c r="F584" s="71"/>
      <c r="G584" s="71"/>
      <c r="H584" s="2"/>
      <c r="I584" s="2"/>
      <c r="J584" s="2"/>
      <c r="K584" s="107"/>
      <c r="L584" s="75"/>
      <c r="M584" s="76"/>
      <c r="N584" s="75"/>
      <c r="O584" s="76"/>
      <c r="P584" s="75"/>
      <c r="Q584" s="76"/>
      <c r="R584" s="75"/>
      <c r="S584" s="76"/>
      <c r="T584" s="2"/>
      <c r="U584" s="2"/>
      <c r="V584" s="2"/>
    </row>
    <row r="585" spans="1:22" ht="13">
      <c r="A585" s="2"/>
      <c r="B585" s="2"/>
      <c r="C585" s="2"/>
      <c r="D585" s="2"/>
      <c r="E585" s="2"/>
      <c r="F585" s="71"/>
      <c r="G585" s="71"/>
      <c r="H585" s="2"/>
      <c r="I585" s="2"/>
      <c r="J585" s="2"/>
      <c r="K585" s="107"/>
      <c r="L585" s="75"/>
      <c r="M585" s="76"/>
      <c r="N585" s="75"/>
      <c r="O585" s="76"/>
      <c r="P585" s="75"/>
      <c r="Q585" s="76"/>
      <c r="R585" s="75"/>
      <c r="S585" s="76"/>
      <c r="T585" s="2"/>
      <c r="U585" s="2"/>
      <c r="V585" s="2"/>
    </row>
    <row r="586" spans="1:22" ht="13">
      <c r="A586" s="2"/>
      <c r="B586" s="2"/>
      <c r="C586" s="2"/>
      <c r="D586" s="2"/>
      <c r="E586" s="2"/>
      <c r="F586" s="71"/>
      <c r="G586" s="71"/>
      <c r="H586" s="2"/>
      <c r="I586" s="2"/>
      <c r="J586" s="2"/>
      <c r="K586" s="107"/>
      <c r="L586" s="75"/>
      <c r="M586" s="76"/>
      <c r="N586" s="75"/>
      <c r="O586" s="76"/>
      <c r="P586" s="75"/>
      <c r="Q586" s="76"/>
      <c r="R586" s="75"/>
      <c r="S586" s="76"/>
      <c r="T586" s="2"/>
      <c r="U586" s="2"/>
      <c r="V586" s="2"/>
    </row>
    <row r="587" spans="1:22" ht="13">
      <c r="A587" s="2"/>
      <c r="B587" s="2"/>
      <c r="C587" s="2"/>
      <c r="D587" s="2"/>
      <c r="E587" s="2"/>
      <c r="F587" s="71"/>
      <c r="G587" s="71"/>
      <c r="H587" s="2"/>
      <c r="I587" s="2"/>
      <c r="J587" s="2"/>
      <c r="K587" s="107"/>
      <c r="L587" s="75"/>
      <c r="M587" s="76"/>
      <c r="N587" s="75"/>
      <c r="O587" s="76"/>
      <c r="P587" s="75"/>
      <c r="Q587" s="76"/>
      <c r="R587" s="75"/>
      <c r="S587" s="76"/>
      <c r="T587" s="2"/>
      <c r="U587" s="2"/>
      <c r="V587" s="2"/>
    </row>
    <row r="588" spans="1:22" ht="13">
      <c r="A588" s="2"/>
      <c r="B588" s="2"/>
      <c r="C588" s="2"/>
      <c r="D588" s="2"/>
      <c r="E588" s="2"/>
      <c r="F588" s="71"/>
      <c r="G588" s="71"/>
      <c r="H588" s="2"/>
      <c r="I588" s="2"/>
      <c r="J588" s="2"/>
      <c r="K588" s="107"/>
      <c r="L588" s="75"/>
      <c r="M588" s="76"/>
      <c r="N588" s="75"/>
      <c r="O588" s="76"/>
      <c r="P588" s="75"/>
      <c r="Q588" s="76"/>
      <c r="R588" s="75"/>
      <c r="S588" s="76"/>
      <c r="T588" s="2"/>
      <c r="U588" s="2"/>
      <c r="V588" s="2"/>
    </row>
    <row r="589" spans="1:22" ht="13">
      <c r="A589" s="2"/>
      <c r="B589" s="2"/>
      <c r="C589" s="2"/>
      <c r="D589" s="2"/>
      <c r="E589" s="2"/>
      <c r="F589" s="71"/>
      <c r="G589" s="71"/>
      <c r="H589" s="2"/>
      <c r="I589" s="2"/>
      <c r="J589" s="2"/>
      <c r="K589" s="107"/>
      <c r="L589" s="75"/>
      <c r="M589" s="76"/>
      <c r="N589" s="75"/>
      <c r="O589" s="76"/>
      <c r="P589" s="75"/>
      <c r="Q589" s="76"/>
      <c r="R589" s="75"/>
      <c r="S589" s="76"/>
      <c r="T589" s="2"/>
      <c r="U589" s="2"/>
      <c r="V589" s="2"/>
    </row>
    <row r="590" spans="1:22" ht="13">
      <c r="A590" s="2"/>
      <c r="B590" s="2"/>
      <c r="C590" s="2"/>
      <c r="D590" s="2"/>
      <c r="E590" s="2"/>
      <c r="F590" s="71"/>
      <c r="G590" s="71"/>
      <c r="H590" s="2"/>
      <c r="I590" s="2"/>
      <c r="J590" s="2"/>
      <c r="K590" s="107"/>
      <c r="L590" s="75"/>
      <c r="M590" s="76"/>
      <c r="N590" s="75"/>
      <c r="O590" s="76"/>
      <c r="P590" s="75"/>
      <c r="Q590" s="76"/>
      <c r="R590" s="75"/>
      <c r="S590" s="76"/>
      <c r="T590" s="2"/>
      <c r="U590" s="2"/>
      <c r="V590" s="2"/>
    </row>
    <row r="591" spans="1:22" ht="13">
      <c r="A591" s="2"/>
      <c r="B591" s="2"/>
      <c r="C591" s="2"/>
      <c r="D591" s="2"/>
      <c r="E591" s="2"/>
      <c r="F591" s="71"/>
      <c r="G591" s="71"/>
      <c r="H591" s="2"/>
      <c r="I591" s="2"/>
      <c r="J591" s="2"/>
      <c r="K591" s="107"/>
      <c r="L591" s="75"/>
      <c r="M591" s="76"/>
      <c r="N591" s="75"/>
      <c r="O591" s="76"/>
      <c r="P591" s="75"/>
      <c r="Q591" s="76"/>
      <c r="R591" s="75"/>
      <c r="S591" s="76"/>
      <c r="T591" s="2"/>
      <c r="U591" s="2"/>
      <c r="V591" s="2"/>
    </row>
    <row r="592" spans="1:22" ht="13">
      <c r="A592" s="2"/>
      <c r="B592" s="2"/>
      <c r="C592" s="2"/>
      <c r="D592" s="2"/>
      <c r="E592" s="2"/>
      <c r="F592" s="71"/>
      <c r="G592" s="71"/>
      <c r="H592" s="2"/>
      <c r="I592" s="2"/>
      <c r="J592" s="2"/>
      <c r="K592" s="107"/>
      <c r="L592" s="75"/>
      <c r="M592" s="76"/>
      <c r="N592" s="75"/>
      <c r="O592" s="76"/>
      <c r="P592" s="75"/>
      <c r="Q592" s="76"/>
      <c r="R592" s="75"/>
      <c r="S592" s="76"/>
      <c r="T592" s="2"/>
      <c r="U592" s="2"/>
      <c r="V592" s="2"/>
    </row>
    <row r="593" spans="1:22" ht="13">
      <c r="A593" s="2"/>
      <c r="B593" s="2"/>
      <c r="C593" s="2"/>
      <c r="D593" s="2"/>
      <c r="E593" s="2"/>
      <c r="F593" s="71"/>
      <c r="G593" s="71"/>
      <c r="H593" s="2"/>
      <c r="I593" s="2"/>
      <c r="J593" s="2"/>
      <c r="K593" s="107"/>
      <c r="L593" s="75"/>
      <c r="M593" s="76"/>
      <c r="N593" s="75"/>
      <c r="O593" s="76"/>
      <c r="P593" s="75"/>
      <c r="Q593" s="76"/>
      <c r="R593" s="75"/>
      <c r="S593" s="76"/>
      <c r="T593" s="2"/>
      <c r="U593" s="2"/>
      <c r="V593" s="2"/>
    </row>
    <row r="594" spans="1:22" ht="13">
      <c r="A594" s="2"/>
      <c r="B594" s="2"/>
      <c r="C594" s="2"/>
      <c r="D594" s="2"/>
      <c r="E594" s="2"/>
      <c r="F594" s="71"/>
      <c r="G594" s="71"/>
      <c r="H594" s="2"/>
      <c r="I594" s="2"/>
      <c r="J594" s="2"/>
      <c r="K594" s="107"/>
      <c r="L594" s="75"/>
      <c r="M594" s="76"/>
      <c r="N594" s="75"/>
      <c r="O594" s="76"/>
      <c r="P594" s="75"/>
      <c r="Q594" s="76"/>
      <c r="R594" s="75"/>
      <c r="S594" s="76"/>
      <c r="T594" s="2"/>
      <c r="U594" s="2"/>
      <c r="V594" s="2"/>
    </row>
    <row r="595" spans="1:22" ht="13">
      <c r="A595" s="2"/>
      <c r="B595" s="2"/>
      <c r="C595" s="2"/>
      <c r="D595" s="2"/>
      <c r="E595" s="2"/>
      <c r="F595" s="71"/>
      <c r="G595" s="71"/>
      <c r="H595" s="2"/>
      <c r="I595" s="2"/>
      <c r="J595" s="2"/>
      <c r="K595" s="107"/>
      <c r="L595" s="75"/>
      <c r="M595" s="76"/>
      <c r="N595" s="75"/>
      <c r="O595" s="76"/>
      <c r="P595" s="75"/>
      <c r="Q595" s="76"/>
      <c r="R595" s="75"/>
      <c r="S595" s="76"/>
      <c r="T595" s="2"/>
      <c r="U595" s="2"/>
      <c r="V595" s="2"/>
    </row>
    <row r="596" spans="1:22" ht="13">
      <c r="A596" s="2"/>
      <c r="B596" s="2"/>
      <c r="C596" s="2"/>
      <c r="D596" s="2"/>
      <c r="E596" s="2"/>
      <c r="F596" s="71"/>
      <c r="G596" s="71"/>
      <c r="H596" s="2"/>
      <c r="I596" s="2"/>
      <c r="J596" s="2"/>
      <c r="K596" s="107"/>
      <c r="L596" s="75"/>
      <c r="M596" s="76"/>
      <c r="N596" s="75"/>
      <c r="O596" s="76"/>
      <c r="P596" s="75"/>
      <c r="Q596" s="76"/>
      <c r="R596" s="75"/>
      <c r="S596" s="76"/>
      <c r="T596" s="2"/>
      <c r="U596" s="2"/>
      <c r="V596" s="2"/>
    </row>
    <row r="597" spans="1:22" ht="13">
      <c r="A597" s="2"/>
      <c r="B597" s="2"/>
      <c r="C597" s="2"/>
      <c r="D597" s="2"/>
      <c r="E597" s="2"/>
      <c r="F597" s="71"/>
      <c r="G597" s="71"/>
      <c r="H597" s="2"/>
      <c r="I597" s="2"/>
      <c r="J597" s="2"/>
      <c r="K597" s="107"/>
      <c r="L597" s="75"/>
      <c r="M597" s="76"/>
      <c r="N597" s="75"/>
      <c r="O597" s="76"/>
      <c r="P597" s="75"/>
      <c r="Q597" s="76"/>
      <c r="R597" s="75"/>
      <c r="S597" s="76"/>
      <c r="T597" s="2"/>
      <c r="U597" s="2"/>
      <c r="V597" s="2"/>
    </row>
    <row r="598" spans="1:22" ht="13">
      <c r="A598" s="2"/>
      <c r="B598" s="2"/>
      <c r="C598" s="2"/>
      <c r="D598" s="2"/>
      <c r="E598" s="2"/>
      <c r="F598" s="71"/>
      <c r="G598" s="71"/>
      <c r="H598" s="2"/>
      <c r="I598" s="2"/>
      <c r="J598" s="2"/>
      <c r="K598" s="107"/>
      <c r="L598" s="75"/>
      <c r="M598" s="76"/>
      <c r="N598" s="75"/>
      <c r="O598" s="76"/>
      <c r="P598" s="75"/>
      <c r="Q598" s="76"/>
      <c r="R598" s="75"/>
      <c r="S598" s="76"/>
      <c r="T598" s="2"/>
      <c r="U598" s="2"/>
      <c r="V598" s="2"/>
    </row>
    <row r="599" spans="1:22" ht="13">
      <c r="A599" s="2"/>
      <c r="B599" s="2"/>
      <c r="C599" s="2"/>
      <c r="D599" s="2"/>
      <c r="E599" s="2"/>
      <c r="F599" s="71"/>
      <c r="G599" s="71"/>
      <c r="H599" s="2"/>
      <c r="I599" s="2"/>
      <c r="J599" s="2"/>
      <c r="K599" s="107"/>
      <c r="L599" s="75"/>
      <c r="M599" s="76"/>
      <c r="N599" s="75"/>
      <c r="O599" s="76"/>
      <c r="P599" s="75"/>
      <c r="Q599" s="76"/>
      <c r="R599" s="75"/>
      <c r="S599" s="76"/>
      <c r="T599" s="2"/>
      <c r="U599" s="2"/>
      <c r="V599" s="2"/>
    </row>
    <row r="600" spans="1:22" ht="13">
      <c r="A600" s="2"/>
      <c r="B600" s="2"/>
      <c r="C600" s="2"/>
      <c r="D600" s="2"/>
      <c r="E600" s="2"/>
      <c r="F600" s="71"/>
      <c r="G600" s="71"/>
      <c r="H600" s="2"/>
      <c r="I600" s="2"/>
      <c r="J600" s="2"/>
      <c r="K600" s="107"/>
      <c r="L600" s="75"/>
      <c r="M600" s="76"/>
      <c r="N600" s="75"/>
      <c r="O600" s="76"/>
      <c r="P600" s="75"/>
      <c r="Q600" s="76"/>
      <c r="R600" s="75"/>
      <c r="S600" s="76"/>
      <c r="T600" s="2"/>
      <c r="U600" s="2"/>
      <c r="V600" s="2"/>
    </row>
    <row r="601" spans="1:22" ht="13">
      <c r="A601" s="2"/>
      <c r="B601" s="2"/>
      <c r="C601" s="2"/>
      <c r="D601" s="2"/>
      <c r="E601" s="2"/>
      <c r="F601" s="71"/>
      <c r="G601" s="71"/>
      <c r="H601" s="2"/>
      <c r="I601" s="2"/>
      <c r="J601" s="2"/>
      <c r="K601" s="107"/>
      <c r="L601" s="75"/>
      <c r="M601" s="76"/>
      <c r="N601" s="75"/>
      <c r="O601" s="76"/>
      <c r="P601" s="75"/>
      <c r="Q601" s="76"/>
      <c r="R601" s="75"/>
      <c r="S601" s="76"/>
      <c r="T601" s="2"/>
      <c r="U601" s="2"/>
      <c r="V601" s="2"/>
    </row>
    <row r="602" spans="1:22" ht="13">
      <c r="A602" s="2"/>
      <c r="B602" s="2"/>
      <c r="C602" s="2"/>
      <c r="D602" s="2"/>
      <c r="E602" s="2"/>
      <c r="F602" s="71"/>
      <c r="G602" s="71"/>
      <c r="H602" s="2"/>
      <c r="I602" s="2"/>
      <c r="J602" s="2"/>
      <c r="K602" s="107"/>
      <c r="L602" s="75"/>
      <c r="M602" s="76"/>
      <c r="N602" s="75"/>
      <c r="O602" s="76"/>
      <c r="P602" s="75"/>
      <c r="Q602" s="76"/>
      <c r="R602" s="75"/>
      <c r="S602" s="76"/>
      <c r="T602" s="2"/>
      <c r="U602" s="2"/>
      <c r="V602" s="2"/>
    </row>
    <row r="603" spans="1:22" ht="13">
      <c r="A603" s="2"/>
      <c r="B603" s="2"/>
      <c r="C603" s="2"/>
      <c r="D603" s="2"/>
      <c r="E603" s="2"/>
      <c r="F603" s="71"/>
      <c r="G603" s="71"/>
      <c r="H603" s="2"/>
      <c r="I603" s="2"/>
      <c r="J603" s="2"/>
      <c r="K603" s="107"/>
      <c r="L603" s="75"/>
      <c r="M603" s="76"/>
      <c r="N603" s="75"/>
      <c r="O603" s="76"/>
      <c r="P603" s="75"/>
      <c r="Q603" s="76"/>
      <c r="R603" s="75"/>
      <c r="S603" s="76"/>
      <c r="T603" s="2"/>
      <c r="U603" s="2"/>
      <c r="V603" s="2"/>
    </row>
    <row r="604" spans="1:22" ht="13">
      <c r="A604" s="2"/>
      <c r="B604" s="2"/>
      <c r="C604" s="2"/>
      <c r="D604" s="2"/>
      <c r="E604" s="2"/>
      <c r="F604" s="71"/>
      <c r="G604" s="71"/>
      <c r="H604" s="2"/>
      <c r="I604" s="2"/>
      <c r="J604" s="2"/>
      <c r="K604" s="107"/>
      <c r="L604" s="75"/>
      <c r="M604" s="76"/>
      <c r="N604" s="75"/>
      <c r="O604" s="76"/>
      <c r="P604" s="75"/>
      <c r="Q604" s="76"/>
      <c r="R604" s="75"/>
      <c r="S604" s="76"/>
      <c r="T604" s="2"/>
      <c r="U604" s="2"/>
      <c r="V604" s="2"/>
    </row>
    <row r="605" spans="1:22" ht="13">
      <c r="A605" s="2"/>
      <c r="B605" s="2"/>
      <c r="C605" s="2"/>
      <c r="D605" s="2"/>
      <c r="E605" s="2"/>
      <c r="F605" s="71"/>
      <c r="G605" s="71"/>
      <c r="H605" s="2"/>
      <c r="I605" s="2"/>
      <c r="J605" s="2"/>
      <c r="K605" s="107"/>
      <c r="L605" s="75"/>
      <c r="M605" s="76"/>
      <c r="N605" s="75"/>
      <c r="O605" s="76"/>
      <c r="P605" s="75"/>
      <c r="Q605" s="76"/>
      <c r="R605" s="75"/>
      <c r="S605" s="76"/>
      <c r="T605" s="2"/>
      <c r="U605" s="2"/>
      <c r="V605" s="2"/>
    </row>
    <row r="606" spans="1:22" ht="13">
      <c r="A606" s="2"/>
      <c r="B606" s="2"/>
      <c r="C606" s="2"/>
      <c r="D606" s="2"/>
      <c r="E606" s="2"/>
      <c r="F606" s="71"/>
      <c r="G606" s="71"/>
      <c r="H606" s="2"/>
      <c r="I606" s="2"/>
      <c r="J606" s="2"/>
      <c r="K606" s="107"/>
      <c r="L606" s="75"/>
      <c r="M606" s="76"/>
      <c r="N606" s="75"/>
      <c r="O606" s="76"/>
      <c r="P606" s="75"/>
      <c r="Q606" s="76"/>
      <c r="R606" s="75"/>
      <c r="S606" s="76"/>
      <c r="T606" s="2"/>
      <c r="U606" s="2"/>
      <c r="V606" s="2"/>
    </row>
    <row r="607" spans="1:22" ht="13">
      <c r="A607" s="2"/>
      <c r="B607" s="2"/>
      <c r="C607" s="2"/>
      <c r="D607" s="2"/>
      <c r="E607" s="2"/>
      <c r="F607" s="71"/>
      <c r="G607" s="71"/>
      <c r="H607" s="2"/>
      <c r="I607" s="2"/>
      <c r="J607" s="2"/>
      <c r="K607" s="107"/>
      <c r="L607" s="75"/>
      <c r="M607" s="76"/>
      <c r="N607" s="75"/>
      <c r="O607" s="76"/>
      <c r="P607" s="75"/>
      <c r="Q607" s="76"/>
      <c r="R607" s="75"/>
      <c r="S607" s="76"/>
      <c r="T607" s="2"/>
      <c r="U607" s="2"/>
      <c r="V607" s="2"/>
    </row>
    <row r="608" spans="1:22" ht="13">
      <c r="A608" s="2"/>
      <c r="B608" s="2"/>
      <c r="C608" s="2"/>
      <c r="D608" s="2"/>
      <c r="E608" s="2"/>
      <c r="F608" s="71"/>
      <c r="G608" s="71"/>
      <c r="H608" s="2"/>
      <c r="I608" s="2"/>
      <c r="J608" s="2"/>
      <c r="K608" s="107"/>
      <c r="L608" s="75"/>
      <c r="M608" s="76"/>
      <c r="N608" s="75"/>
      <c r="O608" s="76"/>
      <c r="P608" s="75"/>
      <c r="Q608" s="76"/>
      <c r="R608" s="75"/>
      <c r="S608" s="76"/>
      <c r="T608" s="2"/>
      <c r="U608" s="2"/>
      <c r="V608" s="2"/>
    </row>
    <row r="609" spans="1:22" ht="13">
      <c r="A609" s="2"/>
      <c r="B609" s="2"/>
      <c r="C609" s="2"/>
      <c r="D609" s="2"/>
      <c r="E609" s="2"/>
      <c r="F609" s="71"/>
      <c r="G609" s="71"/>
      <c r="H609" s="2"/>
      <c r="I609" s="2"/>
      <c r="J609" s="2"/>
      <c r="K609" s="107"/>
      <c r="L609" s="75"/>
      <c r="M609" s="76"/>
      <c r="N609" s="75"/>
      <c r="O609" s="76"/>
      <c r="P609" s="75"/>
      <c r="Q609" s="76"/>
      <c r="R609" s="75"/>
      <c r="S609" s="76"/>
      <c r="T609" s="2"/>
      <c r="U609" s="2"/>
      <c r="V609" s="2"/>
    </row>
    <row r="610" spans="1:22" ht="13">
      <c r="A610" s="2"/>
      <c r="B610" s="2"/>
      <c r="C610" s="2"/>
      <c r="D610" s="2"/>
      <c r="E610" s="2"/>
      <c r="F610" s="71"/>
      <c r="G610" s="71"/>
      <c r="H610" s="2"/>
      <c r="I610" s="2"/>
      <c r="J610" s="2"/>
      <c r="K610" s="107"/>
      <c r="L610" s="75"/>
      <c r="M610" s="76"/>
      <c r="N610" s="75"/>
      <c r="O610" s="76"/>
      <c r="P610" s="75"/>
      <c r="Q610" s="76"/>
      <c r="R610" s="75"/>
      <c r="S610" s="76"/>
      <c r="T610" s="2"/>
      <c r="U610" s="2"/>
      <c r="V610" s="2"/>
    </row>
    <row r="611" spans="1:22" ht="13">
      <c r="A611" s="2"/>
      <c r="B611" s="2"/>
      <c r="C611" s="2"/>
      <c r="D611" s="2"/>
      <c r="E611" s="2"/>
      <c r="F611" s="71"/>
      <c r="G611" s="71"/>
      <c r="H611" s="2"/>
      <c r="I611" s="2"/>
      <c r="J611" s="2"/>
      <c r="K611" s="107"/>
      <c r="L611" s="75"/>
      <c r="M611" s="76"/>
      <c r="N611" s="75"/>
      <c r="O611" s="76"/>
      <c r="P611" s="75"/>
      <c r="Q611" s="76"/>
      <c r="R611" s="75"/>
      <c r="S611" s="76"/>
      <c r="T611" s="2"/>
      <c r="U611" s="2"/>
      <c r="V611" s="2"/>
    </row>
    <row r="612" spans="1:22" ht="13">
      <c r="A612" s="2"/>
      <c r="B612" s="2"/>
      <c r="C612" s="2"/>
      <c r="D612" s="2"/>
      <c r="E612" s="2"/>
      <c r="F612" s="71"/>
      <c r="G612" s="71"/>
      <c r="H612" s="2"/>
      <c r="I612" s="2"/>
      <c r="J612" s="2"/>
      <c r="K612" s="107"/>
      <c r="L612" s="75"/>
      <c r="M612" s="76"/>
      <c r="N612" s="75"/>
      <c r="O612" s="76"/>
      <c r="P612" s="75"/>
      <c r="Q612" s="76"/>
      <c r="R612" s="75"/>
      <c r="S612" s="76"/>
      <c r="T612" s="2"/>
      <c r="U612" s="2"/>
      <c r="V612" s="2"/>
    </row>
    <row r="613" spans="1:22" ht="13">
      <c r="A613" s="2"/>
      <c r="B613" s="2"/>
      <c r="C613" s="2"/>
      <c r="D613" s="2"/>
      <c r="E613" s="2"/>
      <c r="F613" s="71"/>
      <c r="G613" s="71"/>
      <c r="H613" s="2"/>
      <c r="I613" s="2"/>
      <c r="J613" s="2"/>
      <c r="K613" s="107"/>
      <c r="L613" s="75"/>
      <c r="M613" s="76"/>
      <c r="N613" s="75"/>
      <c r="O613" s="76"/>
      <c r="P613" s="75"/>
      <c r="Q613" s="76"/>
      <c r="R613" s="75"/>
      <c r="S613" s="76"/>
      <c r="T613" s="2"/>
      <c r="U613" s="2"/>
      <c r="V613" s="2"/>
    </row>
    <row r="614" spans="1:22" ht="13">
      <c r="A614" s="2"/>
      <c r="B614" s="2"/>
      <c r="C614" s="2"/>
      <c r="D614" s="2"/>
      <c r="E614" s="2"/>
      <c r="F614" s="71"/>
      <c r="G614" s="71"/>
      <c r="H614" s="2"/>
      <c r="I614" s="2"/>
      <c r="J614" s="2"/>
      <c r="K614" s="107"/>
      <c r="L614" s="75"/>
      <c r="M614" s="76"/>
      <c r="N614" s="75"/>
      <c r="O614" s="76"/>
      <c r="P614" s="75"/>
      <c r="Q614" s="76"/>
      <c r="R614" s="75"/>
      <c r="S614" s="76"/>
      <c r="T614" s="2"/>
      <c r="U614" s="2"/>
      <c r="V614" s="2"/>
    </row>
    <row r="615" spans="1:22" ht="13">
      <c r="A615" s="2"/>
      <c r="B615" s="2"/>
      <c r="C615" s="2"/>
      <c r="D615" s="2"/>
      <c r="E615" s="2"/>
      <c r="F615" s="71"/>
      <c r="G615" s="71"/>
      <c r="H615" s="2"/>
      <c r="I615" s="2"/>
      <c r="J615" s="2"/>
      <c r="K615" s="107"/>
      <c r="L615" s="75"/>
      <c r="M615" s="76"/>
      <c r="N615" s="75"/>
      <c r="O615" s="76"/>
      <c r="P615" s="75"/>
      <c r="Q615" s="76"/>
      <c r="R615" s="75"/>
      <c r="S615" s="76"/>
      <c r="T615" s="2"/>
      <c r="U615" s="2"/>
      <c r="V615" s="2"/>
    </row>
    <row r="616" spans="1:22" ht="13">
      <c r="A616" s="2"/>
      <c r="B616" s="2"/>
      <c r="C616" s="2"/>
      <c r="D616" s="2"/>
      <c r="E616" s="2"/>
      <c r="F616" s="71"/>
      <c r="G616" s="71"/>
      <c r="H616" s="2"/>
      <c r="I616" s="2"/>
      <c r="J616" s="2"/>
      <c r="K616" s="107"/>
      <c r="L616" s="75"/>
      <c r="M616" s="76"/>
      <c r="N616" s="75"/>
      <c r="O616" s="76"/>
      <c r="P616" s="75"/>
      <c r="Q616" s="76"/>
      <c r="R616" s="75"/>
      <c r="S616" s="76"/>
      <c r="T616" s="2"/>
      <c r="U616" s="2"/>
      <c r="V616" s="2"/>
    </row>
    <row r="617" spans="1:22" ht="13">
      <c r="A617" s="2"/>
      <c r="B617" s="2"/>
      <c r="C617" s="2"/>
      <c r="D617" s="2"/>
      <c r="E617" s="2"/>
      <c r="F617" s="71"/>
      <c r="G617" s="71"/>
      <c r="H617" s="2"/>
      <c r="I617" s="2"/>
      <c r="J617" s="2"/>
      <c r="K617" s="107"/>
      <c r="L617" s="75"/>
      <c r="M617" s="76"/>
      <c r="N617" s="75"/>
      <c r="O617" s="76"/>
      <c r="P617" s="75"/>
      <c r="Q617" s="76"/>
      <c r="R617" s="75"/>
      <c r="S617" s="76"/>
      <c r="T617" s="2"/>
      <c r="U617" s="2"/>
      <c r="V617" s="2"/>
    </row>
    <row r="618" spans="1:22" ht="13">
      <c r="A618" s="2"/>
      <c r="B618" s="2"/>
      <c r="C618" s="2"/>
      <c r="D618" s="2"/>
      <c r="E618" s="2"/>
      <c r="F618" s="71"/>
      <c r="G618" s="71"/>
      <c r="H618" s="2"/>
      <c r="I618" s="2"/>
      <c r="J618" s="2"/>
      <c r="K618" s="107"/>
      <c r="L618" s="75"/>
      <c r="M618" s="76"/>
      <c r="N618" s="75"/>
      <c r="O618" s="76"/>
      <c r="P618" s="75"/>
      <c r="Q618" s="76"/>
      <c r="R618" s="75"/>
      <c r="S618" s="76"/>
      <c r="T618" s="2"/>
      <c r="U618" s="2"/>
      <c r="V618" s="2"/>
    </row>
    <row r="619" spans="1:22" ht="13">
      <c r="A619" s="2"/>
      <c r="B619" s="2"/>
      <c r="C619" s="2"/>
      <c r="D619" s="2"/>
      <c r="E619" s="2"/>
      <c r="F619" s="71"/>
      <c r="G619" s="71"/>
      <c r="H619" s="2"/>
      <c r="I619" s="2"/>
      <c r="J619" s="2"/>
      <c r="K619" s="107"/>
      <c r="L619" s="75"/>
      <c r="M619" s="76"/>
      <c r="N619" s="75"/>
      <c r="O619" s="76"/>
      <c r="P619" s="75"/>
      <c r="Q619" s="76"/>
      <c r="R619" s="75"/>
      <c r="S619" s="76"/>
      <c r="T619" s="2"/>
      <c r="U619" s="2"/>
      <c r="V619" s="2"/>
    </row>
    <row r="620" spans="1:22" ht="13">
      <c r="A620" s="2"/>
      <c r="B620" s="2"/>
      <c r="C620" s="2"/>
      <c r="D620" s="2"/>
      <c r="E620" s="2"/>
      <c r="F620" s="71"/>
      <c r="G620" s="71"/>
      <c r="H620" s="2"/>
      <c r="I620" s="2"/>
      <c r="J620" s="2"/>
      <c r="K620" s="107"/>
      <c r="L620" s="75"/>
      <c r="M620" s="76"/>
      <c r="N620" s="75"/>
      <c r="O620" s="76"/>
      <c r="P620" s="75"/>
      <c r="Q620" s="76"/>
      <c r="R620" s="75"/>
      <c r="S620" s="76"/>
      <c r="T620" s="2"/>
      <c r="U620" s="2"/>
      <c r="V620" s="2"/>
    </row>
    <row r="621" spans="1:22" ht="13">
      <c r="A621" s="2"/>
      <c r="B621" s="2"/>
      <c r="C621" s="2"/>
      <c r="D621" s="2"/>
      <c r="E621" s="2"/>
      <c r="F621" s="71"/>
      <c r="G621" s="71"/>
      <c r="H621" s="2"/>
      <c r="I621" s="2"/>
      <c r="J621" s="2"/>
      <c r="K621" s="107"/>
      <c r="L621" s="75"/>
      <c r="M621" s="76"/>
      <c r="N621" s="75"/>
      <c r="O621" s="76"/>
      <c r="P621" s="75"/>
      <c r="Q621" s="76"/>
      <c r="R621" s="75"/>
      <c r="S621" s="76"/>
      <c r="T621" s="2"/>
      <c r="U621" s="2"/>
      <c r="V621" s="2"/>
    </row>
    <row r="622" spans="1:22" ht="13">
      <c r="A622" s="2"/>
      <c r="B622" s="2"/>
      <c r="C622" s="2"/>
      <c r="D622" s="2"/>
      <c r="E622" s="2"/>
      <c r="F622" s="71"/>
      <c r="G622" s="71"/>
      <c r="H622" s="2"/>
      <c r="I622" s="2"/>
      <c r="J622" s="2"/>
      <c r="K622" s="107"/>
      <c r="L622" s="75"/>
      <c r="M622" s="76"/>
      <c r="N622" s="75"/>
      <c r="O622" s="76"/>
      <c r="P622" s="75"/>
      <c r="Q622" s="76"/>
      <c r="R622" s="75"/>
      <c r="S622" s="76"/>
      <c r="T622" s="2"/>
      <c r="U622" s="2"/>
      <c r="V622" s="2"/>
    </row>
    <row r="623" spans="1:22" ht="13">
      <c r="A623" s="2"/>
      <c r="B623" s="2"/>
      <c r="C623" s="2"/>
      <c r="D623" s="2"/>
      <c r="E623" s="2"/>
      <c r="F623" s="71"/>
      <c r="G623" s="71"/>
      <c r="H623" s="2"/>
      <c r="I623" s="2"/>
      <c r="J623" s="2"/>
      <c r="K623" s="107"/>
      <c r="L623" s="75"/>
      <c r="M623" s="76"/>
      <c r="N623" s="75"/>
      <c r="O623" s="76"/>
      <c r="P623" s="75"/>
      <c r="Q623" s="76"/>
      <c r="R623" s="75"/>
      <c r="S623" s="76"/>
      <c r="T623" s="2"/>
      <c r="U623" s="2"/>
      <c r="V623" s="2"/>
    </row>
    <row r="624" spans="1:22" ht="13">
      <c r="A624" s="2"/>
      <c r="B624" s="2"/>
      <c r="C624" s="2"/>
      <c r="D624" s="2"/>
      <c r="E624" s="2"/>
      <c r="F624" s="71"/>
      <c r="G624" s="71"/>
      <c r="H624" s="2"/>
      <c r="I624" s="2"/>
      <c r="J624" s="2"/>
      <c r="K624" s="107"/>
      <c r="L624" s="75"/>
      <c r="M624" s="76"/>
      <c r="N624" s="75"/>
      <c r="O624" s="76"/>
      <c r="P624" s="75"/>
      <c r="Q624" s="76"/>
      <c r="R624" s="75"/>
      <c r="S624" s="76"/>
      <c r="T624" s="2"/>
      <c r="U624" s="2"/>
      <c r="V624" s="2"/>
    </row>
    <row r="625" spans="1:22" ht="13">
      <c r="A625" s="2"/>
      <c r="B625" s="2"/>
      <c r="C625" s="2"/>
      <c r="D625" s="2"/>
      <c r="E625" s="2"/>
      <c r="F625" s="71"/>
      <c r="G625" s="71"/>
      <c r="H625" s="2"/>
      <c r="I625" s="2"/>
      <c r="J625" s="2"/>
      <c r="K625" s="107"/>
      <c r="L625" s="75"/>
      <c r="M625" s="76"/>
      <c r="N625" s="75"/>
      <c r="O625" s="76"/>
      <c r="P625" s="75"/>
      <c r="Q625" s="76"/>
      <c r="R625" s="75"/>
      <c r="S625" s="76"/>
      <c r="T625" s="2"/>
      <c r="U625" s="2"/>
      <c r="V625" s="2"/>
    </row>
    <row r="626" spans="1:22" ht="13">
      <c r="A626" s="2"/>
      <c r="B626" s="2"/>
      <c r="C626" s="2"/>
      <c r="D626" s="2"/>
      <c r="E626" s="2"/>
      <c r="F626" s="71"/>
      <c r="G626" s="71"/>
      <c r="H626" s="2"/>
      <c r="I626" s="2"/>
      <c r="J626" s="2"/>
      <c r="K626" s="107"/>
      <c r="L626" s="75"/>
      <c r="M626" s="76"/>
      <c r="N626" s="75"/>
      <c r="O626" s="76"/>
      <c r="P626" s="75"/>
      <c r="Q626" s="76"/>
      <c r="R626" s="75"/>
      <c r="S626" s="76"/>
      <c r="T626" s="2"/>
      <c r="U626" s="2"/>
      <c r="V626" s="2"/>
    </row>
    <row r="627" spans="1:22" ht="13">
      <c r="A627" s="2"/>
      <c r="B627" s="2"/>
      <c r="C627" s="2"/>
      <c r="D627" s="2"/>
      <c r="E627" s="2"/>
      <c r="F627" s="71"/>
      <c r="G627" s="71"/>
      <c r="H627" s="2"/>
      <c r="I627" s="2"/>
      <c r="J627" s="2"/>
      <c r="K627" s="107"/>
      <c r="L627" s="75"/>
      <c r="M627" s="76"/>
      <c r="N627" s="75"/>
      <c r="O627" s="76"/>
      <c r="P627" s="75"/>
      <c r="Q627" s="76"/>
      <c r="R627" s="75"/>
      <c r="S627" s="76"/>
      <c r="T627" s="2"/>
      <c r="U627" s="2"/>
      <c r="V627" s="2"/>
    </row>
    <row r="628" spans="1:22" ht="13">
      <c r="A628" s="2"/>
      <c r="B628" s="2"/>
      <c r="C628" s="2"/>
      <c r="D628" s="2"/>
      <c r="E628" s="2"/>
      <c r="F628" s="71"/>
      <c r="G628" s="71"/>
      <c r="H628" s="2"/>
      <c r="I628" s="2"/>
      <c r="J628" s="2"/>
      <c r="K628" s="107"/>
      <c r="L628" s="75"/>
      <c r="M628" s="76"/>
      <c r="N628" s="75"/>
      <c r="O628" s="76"/>
      <c r="P628" s="75"/>
      <c r="Q628" s="76"/>
      <c r="R628" s="75"/>
      <c r="S628" s="76"/>
      <c r="T628" s="2"/>
      <c r="U628" s="2"/>
      <c r="V628" s="2"/>
    </row>
    <row r="629" spans="1:22" ht="13">
      <c r="A629" s="2"/>
      <c r="B629" s="2"/>
      <c r="C629" s="2"/>
      <c r="D629" s="2"/>
      <c r="E629" s="2"/>
      <c r="F629" s="71"/>
      <c r="G629" s="71"/>
      <c r="H629" s="2"/>
      <c r="I629" s="2"/>
      <c r="J629" s="2"/>
      <c r="K629" s="107"/>
      <c r="L629" s="75"/>
      <c r="M629" s="76"/>
      <c r="N629" s="75"/>
      <c r="O629" s="76"/>
      <c r="P629" s="75"/>
      <c r="Q629" s="76"/>
      <c r="R629" s="75"/>
      <c r="S629" s="76"/>
      <c r="T629" s="2"/>
      <c r="U629" s="2"/>
      <c r="V629" s="2"/>
    </row>
    <row r="630" spans="1:22" ht="13">
      <c r="A630" s="2"/>
      <c r="B630" s="2"/>
      <c r="C630" s="2"/>
      <c r="D630" s="2"/>
      <c r="E630" s="2"/>
      <c r="F630" s="71"/>
      <c r="G630" s="71"/>
      <c r="H630" s="2"/>
      <c r="I630" s="2"/>
      <c r="J630" s="2"/>
      <c r="K630" s="107"/>
      <c r="L630" s="75"/>
      <c r="M630" s="76"/>
      <c r="N630" s="75"/>
      <c r="O630" s="76"/>
      <c r="P630" s="75"/>
      <c r="Q630" s="76"/>
      <c r="R630" s="75"/>
      <c r="S630" s="76"/>
      <c r="T630" s="2"/>
      <c r="U630" s="2"/>
      <c r="V630" s="2"/>
    </row>
    <row r="631" spans="1:22" ht="13">
      <c r="A631" s="2"/>
      <c r="B631" s="2"/>
      <c r="C631" s="2"/>
      <c r="D631" s="2"/>
      <c r="E631" s="2"/>
      <c r="F631" s="71"/>
      <c r="G631" s="71"/>
      <c r="H631" s="2"/>
      <c r="I631" s="2"/>
      <c r="J631" s="2"/>
      <c r="K631" s="107"/>
      <c r="L631" s="75"/>
      <c r="M631" s="76"/>
      <c r="N631" s="75"/>
      <c r="O631" s="76"/>
      <c r="P631" s="75"/>
      <c r="Q631" s="76"/>
      <c r="R631" s="75"/>
      <c r="S631" s="76"/>
      <c r="T631" s="2"/>
      <c r="U631" s="2"/>
      <c r="V631" s="2"/>
    </row>
    <row r="632" spans="1:22" ht="13">
      <c r="A632" s="2"/>
      <c r="B632" s="2"/>
      <c r="C632" s="2"/>
      <c r="D632" s="2"/>
      <c r="E632" s="2"/>
      <c r="F632" s="71"/>
      <c r="G632" s="71"/>
      <c r="H632" s="2"/>
      <c r="I632" s="2"/>
      <c r="J632" s="2"/>
      <c r="K632" s="107"/>
      <c r="L632" s="75"/>
      <c r="M632" s="76"/>
      <c r="N632" s="75"/>
      <c r="O632" s="76"/>
      <c r="P632" s="75"/>
      <c r="Q632" s="76"/>
      <c r="R632" s="75"/>
      <c r="S632" s="76"/>
      <c r="T632" s="2"/>
      <c r="U632" s="2"/>
      <c r="V632" s="2"/>
    </row>
    <row r="633" spans="1:22" ht="13">
      <c r="A633" s="2"/>
      <c r="B633" s="2"/>
      <c r="C633" s="2"/>
      <c r="D633" s="2"/>
      <c r="E633" s="2"/>
      <c r="F633" s="71"/>
      <c r="G633" s="71"/>
      <c r="H633" s="2"/>
      <c r="I633" s="2"/>
      <c r="J633" s="2"/>
      <c r="K633" s="107"/>
      <c r="L633" s="75"/>
      <c r="M633" s="76"/>
      <c r="N633" s="75"/>
      <c r="O633" s="76"/>
      <c r="P633" s="75"/>
      <c r="Q633" s="76"/>
      <c r="R633" s="75"/>
      <c r="S633" s="76"/>
      <c r="T633" s="2"/>
      <c r="U633" s="2"/>
      <c r="V633" s="2"/>
    </row>
    <row r="634" spans="1:22" ht="13">
      <c r="A634" s="2"/>
      <c r="B634" s="2"/>
      <c r="C634" s="2"/>
      <c r="D634" s="2"/>
      <c r="E634" s="2"/>
      <c r="F634" s="71"/>
      <c r="G634" s="71"/>
      <c r="H634" s="2"/>
      <c r="I634" s="2"/>
      <c r="J634" s="2"/>
      <c r="K634" s="107"/>
      <c r="L634" s="75"/>
      <c r="M634" s="76"/>
      <c r="N634" s="75"/>
      <c r="O634" s="76"/>
      <c r="P634" s="75"/>
      <c r="Q634" s="76"/>
      <c r="R634" s="75"/>
      <c r="S634" s="76"/>
      <c r="T634" s="2"/>
      <c r="U634" s="2"/>
      <c r="V634" s="2"/>
    </row>
    <row r="635" spans="1:22" ht="13">
      <c r="A635" s="2"/>
      <c r="B635" s="2"/>
      <c r="C635" s="2"/>
      <c r="D635" s="2"/>
      <c r="E635" s="2"/>
      <c r="F635" s="71"/>
      <c r="G635" s="71"/>
      <c r="H635" s="2"/>
      <c r="I635" s="2"/>
      <c r="J635" s="2"/>
      <c r="K635" s="107"/>
      <c r="L635" s="75"/>
      <c r="M635" s="76"/>
      <c r="N635" s="75"/>
      <c r="O635" s="76"/>
      <c r="P635" s="75"/>
      <c r="Q635" s="76"/>
      <c r="R635" s="75"/>
      <c r="S635" s="76"/>
      <c r="T635" s="2"/>
      <c r="U635" s="2"/>
      <c r="V635" s="2"/>
    </row>
    <row r="636" spans="1:22" ht="13">
      <c r="A636" s="2"/>
      <c r="B636" s="2"/>
      <c r="C636" s="2"/>
      <c r="D636" s="2"/>
      <c r="E636" s="2"/>
      <c r="F636" s="71"/>
      <c r="G636" s="71"/>
      <c r="H636" s="2"/>
      <c r="I636" s="2"/>
      <c r="J636" s="2"/>
      <c r="K636" s="107"/>
      <c r="L636" s="75"/>
      <c r="M636" s="76"/>
      <c r="N636" s="75"/>
      <c r="O636" s="76"/>
      <c r="P636" s="75"/>
      <c r="Q636" s="76"/>
      <c r="R636" s="75"/>
      <c r="S636" s="76"/>
      <c r="T636" s="2"/>
      <c r="U636" s="2"/>
      <c r="V636" s="2"/>
    </row>
    <row r="637" spans="1:22" ht="13">
      <c r="A637" s="2"/>
      <c r="B637" s="2"/>
      <c r="C637" s="2"/>
      <c r="D637" s="2"/>
      <c r="E637" s="2"/>
      <c r="F637" s="71"/>
      <c r="G637" s="71"/>
      <c r="H637" s="2"/>
      <c r="I637" s="2"/>
      <c r="J637" s="2"/>
      <c r="K637" s="107"/>
      <c r="L637" s="75"/>
      <c r="M637" s="76"/>
      <c r="N637" s="75"/>
      <c r="O637" s="76"/>
      <c r="P637" s="75"/>
      <c r="Q637" s="76"/>
      <c r="R637" s="75"/>
      <c r="S637" s="76"/>
      <c r="T637" s="2"/>
      <c r="U637" s="2"/>
      <c r="V637" s="2"/>
    </row>
    <row r="638" spans="1:22" ht="13">
      <c r="A638" s="2"/>
      <c r="B638" s="2"/>
      <c r="C638" s="2"/>
      <c r="D638" s="2"/>
      <c r="E638" s="2"/>
      <c r="F638" s="71"/>
      <c r="G638" s="71"/>
      <c r="H638" s="2"/>
      <c r="I638" s="2"/>
      <c r="J638" s="2"/>
      <c r="K638" s="107"/>
      <c r="L638" s="75"/>
      <c r="M638" s="76"/>
      <c r="N638" s="75"/>
      <c r="O638" s="76"/>
      <c r="P638" s="75"/>
      <c r="Q638" s="76"/>
      <c r="R638" s="75"/>
      <c r="S638" s="76"/>
      <c r="T638" s="2"/>
      <c r="U638" s="2"/>
      <c r="V638" s="2"/>
    </row>
    <row r="639" spans="1:22" ht="13">
      <c r="A639" s="2"/>
      <c r="B639" s="2"/>
      <c r="C639" s="2"/>
      <c r="D639" s="2"/>
      <c r="E639" s="2"/>
      <c r="F639" s="71"/>
      <c r="G639" s="71"/>
      <c r="H639" s="2"/>
      <c r="I639" s="2"/>
      <c r="J639" s="2"/>
      <c r="K639" s="107"/>
      <c r="L639" s="75"/>
      <c r="M639" s="76"/>
      <c r="N639" s="75"/>
      <c r="O639" s="76"/>
      <c r="P639" s="75"/>
      <c r="Q639" s="76"/>
      <c r="R639" s="75"/>
      <c r="S639" s="76"/>
      <c r="T639" s="2"/>
      <c r="U639" s="2"/>
      <c r="V639" s="2"/>
    </row>
    <row r="640" spans="1:22" ht="13">
      <c r="A640" s="2"/>
      <c r="B640" s="2"/>
      <c r="C640" s="2"/>
      <c r="D640" s="2"/>
      <c r="E640" s="2"/>
      <c r="F640" s="71"/>
      <c r="G640" s="71"/>
      <c r="H640" s="2"/>
      <c r="I640" s="2"/>
      <c r="J640" s="2"/>
      <c r="K640" s="107"/>
      <c r="L640" s="75"/>
      <c r="M640" s="76"/>
      <c r="N640" s="75"/>
      <c r="O640" s="76"/>
      <c r="P640" s="75"/>
      <c r="Q640" s="76"/>
      <c r="R640" s="75"/>
      <c r="S640" s="76"/>
      <c r="T640" s="2"/>
      <c r="U640" s="2"/>
      <c r="V640" s="2"/>
    </row>
    <row r="641" spans="1:22" ht="13">
      <c r="A641" s="2"/>
      <c r="B641" s="2"/>
      <c r="C641" s="2"/>
      <c r="D641" s="2"/>
      <c r="E641" s="2"/>
      <c r="F641" s="71"/>
      <c r="G641" s="71"/>
      <c r="H641" s="2"/>
      <c r="I641" s="2"/>
      <c r="J641" s="2"/>
      <c r="K641" s="107"/>
      <c r="L641" s="75"/>
      <c r="M641" s="76"/>
      <c r="N641" s="75"/>
      <c r="O641" s="76"/>
      <c r="P641" s="75"/>
      <c r="Q641" s="76"/>
      <c r="R641" s="75"/>
      <c r="S641" s="76"/>
      <c r="T641" s="2"/>
      <c r="U641" s="2"/>
      <c r="V641" s="2"/>
    </row>
    <row r="642" spans="1:22" ht="13">
      <c r="A642" s="2"/>
      <c r="B642" s="2"/>
      <c r="C642" s="2"/>
      <c r="D642" s="2"/>
      <c r="E642" s="2"/>
      <c r="F642" s="71"/>
      <c r="G642" s="71"/>
      <c r="H642" s="2"/>
      <c r="I642" s="2"/>
      <c r="J642" s="2"/>
      <c r="K642" s="107"/>
      <c r="L642" s="75"/>
      <c r="M642" s="76"/>
      <c r="N642" s="75"/>
      <c r="O642" s="76"/>
      <c r="P642" s="75"/>
      <c r="Q642" s="76"/>
      <c r="R642" s="75"/>
      <c r="S642" s="76"/>
      <c r="T642" s="2"/>
      <c r="U642" s="2"/>
      <c r="V642" s="2"/>
    </row>
    <row r="643" spans="1:22" ht="13">
      <c r="A643" s="2"/>
      <c r="B643" s="2"/>
      <c r="C643" s="2"/>
      <c r="D643" s="2"/>
      <c r="E643" s="2"/>
      <c r="F643" s="71"/>
      <c r="G643" s="71"/>
      <c r="H643" s="2"/>
      <c r="I643" s="2"/>
      <c r="J643" s="2"/>
      <c r="K643" s="107"/>
      <c r="L643" s="75"/>
      <c r="M643" s="76"/>
      <c r="N643" s="75"/>
      <c r="O643" s="76"/>
      <c r="P643" s="75"/>
      <c r="Q643" s="76"/>
      <c r="R643" s="75"/>
      <c r="S643" s="76"/>
      <c r="T643" s="2"/>
      <c r="U643" s="2"/>
      <c r="V643" s="2"/>
    </row>
    <row r="644" spans="1:22" ht="13">
      <c r="A644" s="2"/>
      <c r="B644" s="2"/>
      <c r="C644" s="2"/>
      <c r="D644" s="2"/>
      <c r="E644" s="2"/>
      <c r="F644" s="71"/>
      <c r="G644" s="71"/>
      <c r="H644" s="2"/>
      <c r="I644" s="2"/>
      <c r="J644" s="2"/>
      <c r="K644" s="107"/>
      <c r="L644" s="75"/>
      <c r="M644" s="76"/>
      <c r="N644" s="75"/>
      <c r="O644" s="76"/>
      <c r="P644" s="75"/>
      <c r="Q644" s="76"/>
      <c r="R644" s="75"/>
      <c r="S644" s="76"/>
      <c r="T644" s="2"/>
      <c r="U644" s="2"/>
      <c r="V644" s="2"/>
    </row>
    <row r="645" spans="1:22" ht="13">
      <c r="A645" s="2"/>
      <c r="B645" s="2"/>
      <c r="C645" s="2"/>
      <c r="D645" s="2"/>
      <c r="E645" s="2"/>
      <c r="F645" s="71"/>
      <c r="G645" s="71"/>
      <c r="H645" s="2"/>
      <c r="I645" s="2"/>
      <c r="J645" s="2"/>
      <c r="K645" s="107"/>
      <c r="L645" s="75"/>
      <c r="M645" s="76"/>
      <c r="N645" s="75"/>
      <c r="O645" s="76"/>
      <c r="P645" s="75"/>
      <c r="Q645" s="76"/>
      <c r="R645" s="75"/>
      <c r="S645" s="76"/>
      <c r="T645" s="2"/>
      <c r="U645" s="2"/>
      <c r="V645" s="2"/>
    </row>
    <row r="646" spans="1:22" ht="13">
      <c r="A646" s="2"/>
      <c r="B646" s="2"/>
      <c r="C646" s="2"/>
      <c r="D646" s="2"/>
      <c r="E646" s="2"/>
      <c r="F646" s="71"/>
      <c r="G646" s="71"/>
      <c r="H646" s="2"/>
      <c r="I646" s="2"/>
      <c r="J646" s="2"/>
      <c r="K646" s="107"/>
      <c r="L646" s="75"/>
      <c r="M646" s="76"/>
      <c r="N646" s="75"/>
      <c r="O646" s="76"/>
      <c r="P646" s="75"/>
      <c r="Q646" s="76"/>
      <c r="R646" s="75"/>
      <c r="S646" s="76"/>
      <c r="T646" s="2"/>
      <c r="U646" s="2"/>
      <c r="V646" s="2"/>
    </row>
    <row r="647" spans="1:22" ht="13">
      <c r="A647" s="2"/>
      <c r="B647" s="2"/>
      <c r="C647" s="2"/>
      <c r="D647" s="2"/>
      <c r="E647" s="2"/>
      <c r="F647" s="71"/>
      <c r="G647" s="71"/>
      <c r="H647" s="2"/>
      <c r="I647" s="2"/>
      <c r="J647" s="2"/>
      <c r="K647" s="107"/>
      <c r="L647" s="75"/>
      <c r="M647" s="76"/>
      <c r="N647" s="75"/>
      <c r="O647" s="76"/>
      <c r="P647" s="75"/>
      <c r="Q647" s="76"/>
      <c r="R647" s="75"/>
      <c r="S647" s="76"/>
      <c r="T647" s="2"/>
      <c r="U647" s="2"/>
      <c r="V647" s="2"/>
    </row>
    <row r="648" spans="1:22" ht="13">
      <c r="A648" s="2"/>
      <c r="B648" s="2"/>
      <c r="C648" s="2"/>
      <c r="D648" s="2"/>
      <c r="E648" s="2"/>
      <c r="F648" s="71"/>
      <c r="G648" s="71"/>
      <c r="H648" s="2"/>
      <c r="I648" s="2"/>
      <c r="J648" s="2"/>
      <c r="K648" s="107"/>
      <c r="L648" s="75"/>
      <c r="M648" s="76"/>
      <c r="N648" s="75"/>
      <c r="O648" s="76"/>
      <c r="P648" s="75"/>
      <c r="Q648" s="76"/>
      <c r="R648" s="75"/>
      <c r="S648" s="76"/>
      <c r="T648" s="2"/>
      <c r="U648" s="2"/>
      <c r="V648" s="2"/>
    </row>
    <row r="649" spans="1:22" ht="13">
      <c r="A649" s="2"/>
      <c r="B649" s="2"/>
      <c r="C649" s="2"/>
      <c r="D649" s="2"/>
      <c r="E649" s="2"/>
      <c r="F649" s="71"/>
      <c r="G649" s="71"/>
      <c r="H649" s="2"/>
      <c r="I649" s="2"/>
      <c r="J649" s="2"/>
      <c r="K649" s="107"/>
      <c r="L649" s="75"/>
      <c r="M649" s="76"/>
      <c r="N649" s="75"/>
      <c r="O649" s="76"/>
      <c r="P649" s="75"/>
      <c r="Q649" s="76"/>
      <c r="R649" s="75"/>
      <c r="S649" s="76"/>
      <c r="T649" s="2"/>
      <c r="U649" s="2"/>
      <c r="V649" s="2"/>
    </row>
    <row r="650" spans="1:22" ht="13">
      <c r="A650" s="2"/>
      <c r="B650" s="2"/>
      <c r="C650" s="2"/>
      <c r="D650" s="2"/>
      <c r="E650" s="2"/>
      <c r="F650" s="71"/>
      <c r="G650" s="71"/>
      <c r="H650" s="2"/>
      <c r="I650" s="2"/>
      <c r="J650" s="2"/>
      <c r="K650" s="107"/>
      <c r="L650" s="75"/>
      <c r="M650" s="76"/>
      <c r="N650" s="75"/>
      <c r="O650" s="76"/>
      <c r="P650" s="75"/>
      <c r="Q650" s="76"/>
      <c r="R650" s="75"/>
      <c r="S650" s="76"/>
      <c r="T650" s="2"/>
      <c r="U650" s="2"/>
      <c r="V650" s="2"/>
    </row>
    <row r="651" spans="1:22" ht="13">
      <c r="A651" s="2"/>
      <c r="B651" s="2"/>
      <c r="C651" s="2"/>
      <c r="D651" s="2"/>
      <c r="E651" s="2"/>
      <c r="F651" s="71"/>
      <c r="G651" s="71"/>
      <c r="H651" s="2"/>
      <c r="I651" s="2"/>
      <c r="J651" s="2"/>
      <c r="K651" s="107"/>
      <c r="L651" s="75"/>
      <c r="M651" s="76"/>
      <c r="N651" s="75"/>
      <c r="O651" s="76"/>
      <c r="P651" s="75"/>
      <c r="Q651" s="76"/>
      <c r="R651" s="75"/>
      <c r="S651" s="76"/>
      <c r="T651" s="2"/>
      <c r="U651" s="2"/>
      <c r="V651" s="2"/>
    </row>
    <row r="652" spans="1:22" ht="13">
      <c r="A652" s="2"/>
      <c r="B652" s="2"/>
      <c r="C652" s="2"/>
      <c r="D652" s="2"/>
      <c r="E652" s="2"/>
      <c r="F652" s="71"/>
      <c r="G652" s="71"/>
      <c r="H652" s="2"/>
      <c r="I652" s="2"/>
      <c r="J652" s="2"/>
      <c r="K652" s="107"/>
      <c r="L652" s="75"/>
      <c r="M652" s="76"/>
      <c r="N652" s="75"/>
      <c r="O652" s="76"/>
      <c r="P652" s="75"/>
      <c r="Q652" s="76"/>
      <c r="R652" s="75"/>
      <c r="S652" s="76"/>
      <c r="T652" s="2"/>
      <c r="U652" s="2"/>
      <c r="V652" s="2"/>
    </row>
    <row r="653" spans="1:22" ht="13">
      <c r="A653" s="2"/>
      <c r="B653" s="2"/>
      <c r="C653" s="2"/>
      <c r="D653" s="2"/>
      <c r="E653" s="2"/>
      <c r="F653" s="71"/>
      <c r="G653" s="71"/>
      <c r="H653" s="2"/>
      <c r="I653" s="2"/>
      <c r="J653" s="2"/>
      <c r="K653" s="107"/>
      <c r="L653" s="75"/>
      <c r="M653" s="76"/>
      <c r="N653" s="75"/>
      <c r="O653" s="76"/>
      <c r="P653" s="75"/>
      <c r="Q653" s="76"/>
      <c r="R653" s="75"/>
      <c r="S653" s="76"/>
      <c r="T653" s="2"/>
      <c r="U653" s="2"/>
      <c r="V653" s="2"/>
    </row>
    <row r="654" spans="1:22" ht="13">
      <c r="A654" s="2"/>
      <c r="B654" s="2"/>
      <c r="C654" s="2"/>
      <c r="D654" s="2"/>
      <c r="E654" s="2"/>
      <c r="F654" s="71"/>
      <c r="G654" s="71"/>
      <c r="H654" s="2"/>
      <c r="I654" s="2"/>
      <c r="J654" s="2"/>
      <c r="K654" s="107"/>
      <c r="L654" s="75"/>
      <c r="M654" s="76"/>
      <c r="N654" s="75"/>
      <c r="O654" s="76"/>
      <c r="P654" s="75"/>
      <c r="Q654" s="76"/>
      <c r="R654" s="75"/>
      <c r="S654" s="76"/>
      <c r="T654" s="2"/>
      <c r="U654" s="2"/>
      <c r="V654" s="2"/>
    </row>
    <row r="655" spans="1:22" ht="13">
      <c r="A655" s="2"/>
      <c r="B655" s="2"/>
      <c r="C655" s="2"/>
      <c r="D655" s="2"/>
      <c r="E655" s="2"/>
      <c r="F655" s="71"/>
      <c r="G655" s="71"/>
      <c r="H655" s="2"/>
      <c r="I655" s="2"/>
      <c r="J655" s="2"/>
      <c r="K655" s="107"/>
      <c r="L655" s="75"/>
      <c r="M655" s="76"/>
      <c r="N655" s="75"/>
      <c r="O655" s="76"/>
      <c r="P655" s="75"/>
      <c r="Q655" s="76"/>
      <c r="R655" s="75"/>
      <c r="S655" s="76"/>
      <c r="T655" s="2"/>
      <c r="U655" s="2"/>
      <c r="V655" s="2"/>
    </row>
    <row r="656" spans="1:22" ht="13">
      <c r="A656" s="2"/>
      <c r="B656" s="2"/>
      <c r="C656" s="2"/>
      <c r="D656" s="2"/>
      <c r="E656" s="2"/>
      <c r="F656" s="71"/>
      <c r="G656" s="71"/>
      <c r="H656" s="2"/>
      <c r="I656" s="2"/>
      <c r="J656" s="2"/>
      <c r="K656" s="107"/>
      <c r="L656" s="75"/>
      <c r="M656" s="76"/>
      <c r="N656" s="75"/>
      <c r="O656" s="76"/>
      <c r="P656" s="75"/>
      <c r="Q656" s="76"/>
      <c r="R656" s="75"/>
      <c r="S656" s="76"/>
      <c r="T656" s="2"/>
      <c r="U656" s="2"/>
      <c r="V656" s="2"/>
    </row>
    <row r="657" spans="1:22" ht="13">
      <c r="A657" s="2"/>
      <c r="B657" s="2"/>
      <c r="C657" s="2"/>
      <c r="D657" s="2"/>
      <c r="E657" s="2"/>
      <c r="F657" s="71"/>
      <c r="G657" s="71"/>
      <c r="H657" s="2"/>
      <c r="I657" s="2"/>
      <c r="J657" s="2"/>
      <c r="K657" s="107"/>
      <c r="L657" s="75"/>
      <c r="M657" s="76"/>
      <c r="N657" s="75"/>
      <c r="O657" s="76"/>
      <c r="P657" s="75"/>
      <c r="Q657" s="76"/>
      <c r="R657" s="75"/>
      <c r="S657" s="76"/>
      <c r="T657" s="2"/>
      <c r="U657" s="2"/>
      <c r="V657" s="2"/>
    </row>
    <row r="658" spans="1:22" ht="13">
      <c r="A658" s="2"/>
      <c r="B658" s="2"/>
      <c r="C658" s="2"/>
      <c r="D658" s="2"/>
      <c r="E658" s="2"/>
      <c r="F658" s="71"/>
      <c r="G658" s="71"/>
      <c r="H658" s="2"/>
      <c r="I658" s="2"/>
      <c r="J658" s="2"/>
      <c r="K658" s="107"/>
      <c r="L658" s="75"/>
      <c r="M658" s="76"/>
      <c r="N658" s="75"/>
      <c r="O658" s="76"/>
      <c r="P658" s="75"/>
      <c r="Q658" s="76"/>
      <c r="R658" s="75"/>
      <c r="S658" s="76"/>
      <c r="T658" s="2"/>
      <c r="U658" s="2"/>
      <c r="V658" s="2"/>
    </row>
    <row r="659" spans="1:22" ht="13">
      <c r="A659" s="2"/>
      <c r="B659" s="2"/>
      <c r="C659" s="2"/>
      <c r="D659" s="2"/>
      <c r="E659" s="2"/>
      <c r="F659" s="71"/>
      <c r="G659" s="71"/>
      <c r="H659" s="2"/>
      <c r="I659" s="2"/>
      <c r="J659" s="2"/>
      <c r="K659" s="107"/>
      <c r="L659" s="75"/>
      <c r="M659" s="76"/>
      <c r="N659" s="75"/>
      <c r="O659" s="76"/>
      <c r="P659" s="75"/>
      <c r="Q659" s="76"/>
      <c r="R659" s="75"/>
      <c r="S659" s="76"/>
      <c r="T659" s="2"/>
      <c r="U659" s="2"/>
      <c r="V659" s="2"/>
    </row>
    <row r="660" spans="1:22" ht="13">
      <c r="A660" s="2"/>
      <c r="B660" s="2"/>
      <c r="C660" s="2"/>
      <c r="D660" s="2"/>
      <c r="E660" s="2"/>
      <c r="F660" s="71"/>
      <c r="G660" s="71"/>
      <c r="H660" s="2"/>
      <c r="I660" s="2"/>
      <c r="J660" s="2"/>
      <c r="K660" s="107"/>
      <c r="L660" s="75"/>
      <c r="M660" s="76"/>
      <c r="N660" s="75"/>
      <c r="O660" s="76"/>
      <c r="P660" s="75"/>
      <c r="Q660" s="76"/>
      <c r="R660" s="75"/>
      <c r="S660" s="76"/>
      <c r="T660" s="2"/>
      <c r="U660" s="2"/>
      <c r="V660" s="2"/>
    </row>
    <row r="661" spans="1:22" ht="13">
      <c r="A661" s="2"/>
      <c r="B661" s="2"/>
      <c r="C661" s="2"/>
      <c r="D661" s="2"/>
      <c r="E661" s="2"/>
      <c r="F661" s="71"/>
      <c r="G661" s="71"/>
      <c r="H661" s="2"/>
      <c r="I661" s="2"/>
      <c r="J661" s="2"/>
      <c r="K661" s="107"/>
      <c r="L661" s="75"/>
      <c r="M661" s="76"/>
      <c r="N661" s="75"/>
      <c r="O661" s="76"/>
      <c r="P661" s="75"/>
      <c r="Q661" s="76"/>
      <c r="R661" s="75"/>
      <c r="S661" s="76"/>
      <c r="T661" s="2"/>
      <c r="U661" s="2"/>
      <c r="V661" s="2"/>
    </row>
    <row r="662" spans="1:22" ht="13">
      <c r="A662" s="2"/>
      <c r="B662" s="2"/>
      <c r="C662" s="2"/>
      <c r="D662" s="2"/>
      <c r="E662" s="2"/>
      <c r="F662" s="71"/>
      <c r="G662" s="71"/>
      <c r="H662" s="2"/>
      <c r="I662" s="2"/>
      <c r="J662" s="2"/>
      <c r="K662" s="107"/>
      <c r="L662" s="75"/>
      <c r="M662" s="76"/>
      <c r="N662" s="75"/>
      <c r="O662" s="76"/>
      <c r="P662" s="75"/>
      <c r="Q662" s="76"/>
      <c r="R662" s="75"/>
      <c r="S662" s="76"/>
      <c r="T662" s="2"/>
      <c r="U662" s="2"/>
      <c r="V662" s="2"/>
    </row>
    <row r="663" spans="1:22" ht="13">
      <c r="A663" s="2"/>
      <c r="B663" s="2"/>
      <c r="C663" s="2"/>
      <c r="D663" s="2"/>
      <c r="E663" s="2"/>
      <c r="F663" s="71"/>
      <c r="G663" s="71"/>
      <c r="H663" s="2"/>
      <c r="I663" s="2"/>
      <c r="J663" s="2"/>
      <c r="K663" s="107"/>
      <c r="L663" s="75"/>
      <c r="M663" s="76"/>
      <c r="N663" s="75"/>
      <c r="O663" s="76"/>
      <c r="P663" s="75"/>
      <c r="Q663" s="76"/>
      <c r="R663" s="75"/>
      <c r="S663" s="76"/>
      <c r="T663" s="2"/>
      <c r="U663" s="2"/>
      <c r="V663" s="2"/>
    </row>
    <row r="664" spans="1:22" ht="13">
      <c r="A664" s="2"/>
      <c r="B664" s="2"/>
      <c r="C664" s="2"/>
      <c r="D664" s="2"/>
      <c r="E664" s="2"/>
      <c r="F664" s="71"/>
      <c r="G664" s="71"/>
      <c r="H664" s="2"/>
      <c r="I664" s="2"/>
      <c r="J664" s="2"/>
      <c r="K664" s="107"/>
      <c r="L664" s="75"/>
      <c r="M664" s="76"/>
      <c r="N664" s="75"/>
      <c r="O664" s="76"/>
      <c r="P664" s="75"/>
      <c r="Q664" s="76"/>
      <c r="R664" s="75"/>
      <c r="S664" s="76"/>
      <c r="T664" s="2"/>
      <c r="U664" s="2"/>
      <c r="V664" s="2"/>
    </row>
    <row r="665" spans="1:22" ht="13">
      <c r="A665" s="2"/>
      <c r="B665" s="2"/>
      <c r="C665" s="2"/>
      <c r="D665" s="2"/>
      <c r="E665" s="2"/>
      <c r="F665" s="71"/>
      <c r="G665" s="71"/>
      <c r="H665" s="2"/>
      <c r="I665" s="2"/>
      <c r="J665" s="2"/>
      <c r="K665" s="107"/>
      <c r="L665" s="75"/>
      <c r="M665" s="76"/>
      <c r="N665" s="75"/>
      <c r="O665" s="76"/>
      <c r="P665" s="75"/>
      <c r="Q665" s="76"/>
      <c r="R665" s="75"/>
      <c r="S665" s="76"/>
      <c r="T665" s="2"/>
      <c r="U665" s="2"/>
      <c r="V665" s="2"/>
    </row>
    <row r="666" spans="1:22" ht="13">
      <c r="A666" s="2"/>
      <c r="B666" s="2"/>
      <c r="C666" s="2"/>
      <c r="D666" s="2"/>
      <c r="E666" s="2"/>
      <c r="F666" s="71"/>
      <c r="G666" s="71"/>
      <c r="H666" s="2"/>
      <c r="I666" s="2"/>
      <c r="J666" s="2"/>
      <c r="K666" s="107"/>
      <c r="L666" s="75"/>
      <c r="M666" s="76"/>
      <c r="N666" s="75"/>
      <c r="O666" s="76"/>
      <c r="P666" s="75"/>
      <c r="Q666" s="76"/>
      <c r="R666" s="75"/>
      <c r="S666" s="76"/>
      <c r="T666" s="2"/>
      <c r="U666" s="2"/>
      <c r="V666" s="2"/>
    </row>
    <row r="667" spans="1:22" ht="13">
      <c r="A667" s="2"/>
      <c r="B667" s="2"/>
      <c r="C667" s="2"/>
      <c r="D667" s="2"/>
      <c r="E667" s="2"/>
      <c r="F667" s="71"/>
      <c r="G667" s="71"/>
      <c r="H667" s="2"/>
      <c r="I667" s="2"/>
      <c r="J667" s="2"/>
      <c r="K667" s="107"/>
      <c r="L667" s="75"/>
      <c r="M667" s="76"/>
      <c r="N667" s="75"/>
      <c r="O667" s="76"/>
      <c r="P667" s="75"/>
      <c r="Q667" s="76"/>
      <c r="R667" s="75"/>
      <c r="S667" s="76"/>
      <c r="T667" s="2"/>
      <c r="U667" s="2"/>
      <c r="V667" s="2"/>
    </row>
    <row r="668" spans="1:22" ht="13">
      <c r="A668" s="2"/>
      <c r="B668" s="2"/>
      <c r="C668" s="2"/>
      <c r="D668" s="2"/>
      <c r="E668" s="2"/>
      <c r="F668" s="71"/>
      <c r="G668" s="71"/>
      <c r="H668" s="2"/>
      <c r="I668" s="2"/>
      <c r="J668" s="2"/>
      <c r="K668" s="107"/>
      <c r="L668" s="75"/>
      <c r="M668" s="76"/>
      <c r="N668" s="75"/>
      <c r="O668" s="76"/>
      <c r="P668" s="75"/>
      <c r="Q668" s="76"/>
      <c r="R668" s="75"/>
      <c r="S668" s="76"/>
      <c r="T668" s="2"/>
      <c r="U668" s="2"/>
      <c r="V668" s="2"/>
    </row>
    <row r="669" spans="1:22" ht="13">
      <c r="A669" s="2"/>
      <c r="B669" s="2"/>
      <c r="C669" s="2"/>
      <c r="D669" s="2"/>
      <c r="E669" s="2"/>
      <c r="F669" s="71"/>
      <c r="G669" s="71"/>
      <c r="H669" s="2"/>
      <c r="I669" s="2"/>
      <c r="J669" s="2"/>
      <c r="K669" s="107"/>
      <c r="L669" s="75"/>
      <c r="M669" s="76"/>
      <c r="N669" s="75"/>
      <c r="O669" s="76"/>
      <c r="P669" s="75"/>
      <c r="Q669" s="76"/>
      <c r="R669" s="75"/>
      <c r="S669" s="76"/>
      <c r="T669" s="2"/>
      <c r="U669" s="2"/>
      <c r="V669" s="2"/>
    </row>
    <row r="670" spans="1:22" ht="13">
      <c r="A670" s="2"/>
      <c r="B670" s="2"/>
      <c r="C670" s="2"/>
      <c r="D670" s="2"/>
      <c r="E670" s="2"/>
      <c r="F670" s="71"/>
      <c r="G670" s="71"/>
      <c r="H670" s="2"/>
      <c r="I670" s="2"/>
      <c r="J670" s="2"/>
      <c r="K670" s="107"/>
      <c r="L670" s="75"/>
      <c r="M670" s="76"/>
      <c r="N670" s="75"/>
      <c r="O670" s="76"/>
      <c r="P670" s="75"/>
      <c r="Q670" s="76"/>
      <c r="R670" s="75"/>
      <c r="S670" s="76"/>
      <c r="T670" s="2"/>
      <c r="U670" s="2"/>
      <c r="V670" s="2"/>
    </row>
    <row r="671" spans="1:22" ht="13">
      <c r="A671" s="2"/>
      <c r="B671" s="2"/>
      <c r="C671" s="2"/>
      <c r="D671" s="2"/>
      <c r="E671" s="2"/>
      <c r="F671" s="71"/>
      <c r="G671" s="71"/>
      <c r="H671" s="2"/>
      <c r="I671" s="2"/>
      <c r="J671" s="2"/>
      <c r="K671" s="107"/>
      <c r="L671" s="75"/>
      <c r="M671" s="76"/>
      <c r="N671" s="75"/>
      <c r="O671" s="76"/>
      <c r="P671" s="75"/>
      <c r="Q671" s="76"/>
      <c r="R671" s="75"/>
      <c r="S671" s="76"/>
      <c r="T671" s="2"/>
      <c r="U671" s="2"/>
      <c r="V671" s="2"/>
    </row>
    <row r="672" spans="1:22" ht="13">
      <c r="A672" s="2"/>
      <c r="B672" s="2"/>
      <c r="C672" s="2"/>
      <c r="D672" s="2"/>
      <c r="E672" s="2"/>
      <c r="F672" s="71"/>
      <c r="G672" s="71"/>
      <c r="H672" s="2"/>
      <c r="I672" s="2"/>
      <c r="J672" s="2"/>
      <c r="K672" s="107"/>
      <c r="L672" s="75"/>
      <c r="M672" s="76"/>
      <c r="N672" s="75"/>
      <c r="O672" s="76"/>
      <c r="P672" s="75"/>
      <c r="Q672" s="76"/>
      <c r="R672" s="75"/>
      <c r="S672" s="76"/>
      <c r="T672" s="2"/>
      <c r="U672" s="2"/>
      <c r="V672" s="2"/>
    </row>
    <row r="673" spans="1:22" ht="13">
      <c r="A673" s="2"/>
      <c r="B673" s="2"/>
      <c r="C673" s="2"/>
      <c r="D673" s="2"/>
      <c r="E673" s="2"/>
      <c r="F673" s="71"/>
      <c r="G673" s="71"/>
      <c r="H673" s="2"/>
      <c r="I673" s="2"/>
      <c r="J673" s="2"/>
      <c r="K673" s="107"/>
      <c r="L673" s="75"/>
      <c r="M673" s="76"/>
      <c r="N673" s="75"/>
      <c r="O673" s="76"/>
      <c r="P673" s="75"/>
      <c r="Q673" s="76"/>
      <c r="R673" s="75"/>
      <c r="S673" s="76"/>
      <c r="T673" s="2"/>
      <c r="U673" s="2"/>
      <c r="V673" s="2"/>
    </row>
    <row r="674" spans="1:22" ht="13">
      <c r="A674" s="2"/>
      <c r="B674" s="2"/>
      <c r="C674" s="2"/>
      <c r="D674" s="2"/>
      <c r="E674" s="2"/>
      <c r="F674" s="71"/>
      <c r="G674" s="71"/>
      <c r="H674" s="2"/>
      <c r="I674" s="2"/>
      <c r="J674" s="2"/>
      <c r="K674" s="107"/>
      <c r="L674" s="75"/>
      <c r="M674" s="76"/>
      <c r="N674" s="75"/>
      <c r="O674" s="76"/>
      <c r="P674" s="75"/>
      <c r="Q674" s="76"/>
      <c r="R674" s="75"/>
      <c r="S674" s="76"/>
      <c r="T674" s="2"/>
      <c r="U674" s="2"/>
      <c r="V674" s="2"/>
    </row>
    <row r="675" spans="1:22" ht="13">
      <c r="A675" s="2"/>
      <c r="B675" s="2"/>
      <c r="C675" s="2"/>
      <c r="D675" s="2"/>
      <c r="E675" s="2"/>
      <c r="F675" s="71"/>
      <c r="G675" s="71"/>
      <c r="H675" s="2"/>
      <c r="I675" s="2"/>
      <c r="J675" s="2"/>
      <c r="K675" s="107"/>
      <c r="L675" s="75"/>
      <c r="M675" s="76"/>
      <c r="N675" s="75"/>
      <c r="O675" s="76"/>
      <c r="P675" s="75"/>
      <c r="Q675" s="76"/>
      <c r="R675" s="75"/>
      <c r="S675" s="76"/>
      <c r="T675" s="2"/>
      <c r="U675" s="2"/>
      <c r="V675" s="2"/>
    </row>
    <row r="676" spans="1:22" ht="13">
      <c r="A676" s="2"/>
      <c r="B676" s="2"/>
      <c r="C676" s="2"/>
      <c r="D676" s="2"/>
      <c r="E676" s="2"/>
      <c r="F676" s="71"/>
      <c r="G676" s="71"/>
      <c r="H676" s="2"/>
      <c r="I676" s="2"/>
      <c r="J676" s="2"/>
      <c r="K676" s="107"/>
      <c r="L676" s="75"/>
      <c r="M676" s="76"/>
      <c r="N676" s="75"/>
      <c r="O676" s="76"/>
      <c r="P676" s="75"/>
      <c r="Q676" s="76"/>
      <c r="R676" s="75"/>
      <c r="S676" s="76"/>
      <c r="T676" s="2"/>
      <c r="U676" s="2"/>
      <c r="V676" s="2"/>
    </row>
    <row r="677" spans="1:22" ht="13">
      <c r="A677" s="2"/>
      <c r="B677" s="2"/>
      <c r="C677" s="2"/>
      <c r="D677" s="2"/>
      <c r="E677" s="2"/>
      <c r="F677" s="71"/>
      <c r="G677" s="71"/>
      <c r="H677" s="2"/>
      <c r="I677" s="2"/>
      <c r="J677" s="2"/>
      <c r="K677" s="107"/>
      <c r="L677" s="75"/>
      <c r="M677" s="76"/>
      <c r="N677" s="75"/>
      <c r="O677" s="76"/>
      <c r="P677" s="75"/>
      <c r="Q677" s="76"/>
      <c r="R677" s="75"/>
      <c r="S677" s="76"/>
      <c r="T677" s="2"/>
      <c r="U677" s="2"/>
      <c r="V677" s="2"/>
    </row>
    <row r="678" spans="1:22" ht="13">
      <c r="A678" s="2"/>
      <c r="B678" s="2"/>
      <c r="C678" s="2"/>
      <c r="D678" s="2"/>
      <c r="E678" s="2"/>
      <c r="F678" s="71"/>
      <c r="G678" s="71"/>
      <c r="H678" s="2"/>
      <c r="I678" s="2"/>
      <c r="J678" s="2"/>
      <c r="K678" s="107"/>
      <c r="L678" s="75"/>
      <c r="M678" s="76"/>
      <c r="N678" s="75"/>
      <c r="O678" s="76"/>
      <c r="P678" s="75"/>
      <c r="Q678" s="76"/>
      <c r="R678" s="75"/>
      <c r="S678" s="76"/>
      <c r="T678" s="2"/>
      <c r="U678" s="2"/>
      <c r="V678" s="2"/>
    </row>
    <row r="679" spans="1:22" ht="13">
      <c r="A679" s="2"/>
      <c r="B679" s="2"/>
      <c r="C679" s="2"/>
      <c r="D679" s="2"/>
      <c r="E679" s="2"/>
      <c r="F679" s="71"/>
      <c r="G679" s="71"/>
      <c r="H679" s="2"/>
      <c r="I679" s="2"/>
      <c r="J679" s="2"/>
      <c r="K679" s="107"/>
      <c r="L679" s="75"/>
      <c r="M679" s="76"/>
      <c r="N679" s="75"/>
      <c r="O679" s="76"/>
      <c r="P679" s="75"/>
      <c r="Q679" s="76"/>
      <c r="R679" s="75"/>
      <c r="S679" s="76"/>
      <c r="T679" s="2"/>
      <c r="U679" s="2"/>
      <c r="V679" s="2"/>
    </row>
    <row r="680" spans="1:22" ht="13">
      <c r="A680" s="2"/>
      <c r="B680" s="2"/>
      <c r="C680" s="2"/>
      <c r="D680" s="2"/>
      <c r="E680" s="2"/>
      <c r="F680" s="71"/>
      <c r="G680" s="71"/>
      <c r="H680" s="2"/>
      <c r="I680" s="2"/>
      <c r="J680" s="2"/>
      <c r="K680" s="107"/>
      <c r="L680" s="75"/>
      <c r="M680" s="76"/>
      <c r="N680" s="75"/>
      <c r="O680" s="76"/>
      <c r="P680" s="75"/>
      <c r="Q680" s="76"/>
      <c r="R680" s="75"/>
      <c r="S680" s="76"/>
      <c r="T680" s="2"/>
      <c r="U680" s="2"/>
      <c r="V680" s="2"/>
    </row>
    <row r="681" spans="1:22" ht="13">
      <c r="A681" s="2"/>
      <c r="B681" s="2"/>
      <c r="C681" s="2"/>
      <c r="D681" s="2"/>
      <c r="E681" s="2"/>
      <c r="F681" s="71"/>
      <c r="G681" s="71"/>
      <c r="H681" s="2"/>
      <c r="I681" s="2"/>
      <c r="J681" s="2"/>
      <c r="K681" s="107"/>
      <c r="L681" s="75"/>
      <c r="M681" s="76"/>
      <c r="N681" s="75"/>
      <c r="O681" s="76"/>
      <c r="P681" s="75"/>
      <c r="Q681" s="76"/>
      <c r="R681" s="75"/>
      <c r="S681" s="76"/>
      <c r="T681" s="2"/>
      <c r="U681" s="2"/>
      <c r="V681" s="2"/>
    </row>
    <row r="682" spans="1:22" ht="13">
      <c r="A682" s="2"/>
      <c r="B682" s="2"/>
      <c r="C682" s="2"/>
      <c r="D682" s="2"/>
      <c r="E682" s="2"/>
      <c r="F682" s="71"/>
      <c r="G682" s="71"/>
      <c r="H682" s="2"/>
      <c r="I682" s="2"/>
      <c r="J682" s="2"/>
      <c r="K682" s="107"/>
      <c r="L682" s="75"/>
      <c r="M682" s="76"/>
      <c r="N682" s="75"/>
      <c r="O682" s="76"/>
      <c r="P682" s="75"/>
      <c r="Q682" s="76"/>
      <c r="R682" s="75"/>
      <c r="S682" s="76"/>
      <c r="T682" s="2"/>
      <c r="U682" s="2"/>
      <c r="V682" s="2"/>
    </row>
    <row r="683" spans="1:22" ht="13">
      <c r="A683" s="2"/>
      <c r="B683" s="2"/>
      <c r="C683" s="2"/>
      <c r="D683" s="2"/>
      <c r="E683" s="2"/>
      <c r="F683" s="71"/>
      <c r="G683" s="71"/>
      <c r="H683" s="2"/>
      <c r="I683" s="2"/>
      <c r="J683" s="2"/>
      <c r="K683" s="107"/>
      <c r="L683" s="75"/>
      <c r="M683" s="76"/>
      <c r="N683" s="75"/>
      <c r="O683" s="76"/>
      <c r="P683" s="75"/>
      <c r="Q683" s="76"/>
      <c r="R683" s="75"/>
      <c r="S683" s="76"/>
      <c r="T683" s="2"/>
      <c r="U683" s="2"/>
      <c r="V683" s="2"/>
    </row>
    <row r="684" spans="1:22" ht="13">
      <c r="A684" s="2"/>
      <c r="B684" s="2"/>
      <c r="C684" s="2"/>
      <c r="D684" s="2"/>
      <c r="E684" s="2"/>
      <c r="F684" s="71"/>
      <c r="G684" s="71"/>
      <c r="H684" s="2"/>
      <c r="I684" s="2"/>
      <c r="J684" s="2"/>
      <c r="K684" s="107"/>
      <c r="L684" s="75"/>
      <c r="M684" s="76"/>
      <c r="N684" s="75"/>
      <c r="O684" s="76"/>
      <c r="P684" s="75"/>
      <c r="Q684" s="76"/>
      <c r="R684" s="75"/>
      <c r="S684" s="76"/>
      <c r="T684" s="2"/>
      <c r="U684" s="2"/>
      <c r="V684" s="2"/>
    </row>
    <row r="685" spans="1:22" ht="13">
      <c r="A685" s="2"/>
      <c r="B685" s="2"/>
      <c r="C685" s="2"/>
      <c r="D685" s="2"/>
      <c r="E685" s="2"/>
      <c r="F685" s="71"/>
      <c r="G685" s="71"/>
      <c r="H685" s="2"/>
      <c r="I685" s="2"/>
      <c r="J685" s="2"/>
      <c r="K685" s="107"/>
      <c r="L685" s="75"/>
      <c r="M685" s="76"/>
      <c r="N685" s="75"/>
      <c r="O685" s="76"/>
      <c r="P685" s="75"/>
      <c r="Q685" s="76"/>
      <c r="R685" s="75"/>
      <c r="S685" s="76"/>
      <c r="T685" s="2"/>
      <c r="U685" s="2"/>
      <c r="V685" s="2"/>
    </row>
    <row r="686" spans="1:22" ht="13">
      <c r="A686" s="2"/>
      <c r="B686" s="2"/>
      <c r="C686" s="2"/>
      <c r="D686" s="2"/>
      <c r="E686" s="2"/>
      <c r="F686" s="71"/>
      <c r="G686" s="71"/>
      <c r="H686" s="2"/>
      <c r="I686" s="2"/>
      <c r="J686" s="2"/>
      <c r="K686" s="107"/>
      <c r="L686" s="75"/>
      <c r="M686" s="76"/>
      <c r="N686" s="75"/>
      <c r="O686" s="76"/>
      <c r="P686" s="75"/>
      <c r="Q686" s="76"/>
      <c r="R686" s="75"/>
      <c r="S686" s="76"/>
      <c r="T686" s="2"/>
      <c r="U686" s="2"/>
      <c r="V686" s="2"/>
    </row>
    <row r="687" spans="1:22" ht="13">
      <c r="A687" s="2"/>
      <c r="B687" s="2"/>
      <c r="C687" s="2"/>
      <c r="D687" s="2"/>
      <c r="E687" s="2"/>
      <c r="F687" s="71"/>
      <c r="G687" s="71"/>
      <c r="H687" s="2"/>
      <c r="I687" s="2"/>
      <c r="J687" s="2"/>
      <c r="K687" s="107"/>
      <c r="L687" s="75"/>
      <c r="M687" s="76"/>
      <c r="N687" s="75"/>
      <c r="O687" s="76"/>
      <c r="P687" s="75"/>
      <c r="Q687" s="76"/>
      <c r="R687" s="75"/>
      <c r="S687" s="76"/>
      <c r="T687" s="2"/>
      <c r="U687" s="2"/>
      <c r="V687" s="2"/>
    </row>
    <row r="688" spans="1:22" ht="13">
      <c r="A688" s="2"/>
      <c r="B688" s="2"/>
      <c r="C688" s="2"/>
      <c r="D688" s="2"/>
      <c r="E688" s="2"/>
      <c r="F688" s="71"/>
      <c r="G688" s="71"/>
      <c r="H688" s="2"/>
      <c r="I688" s="2"/>
      <c r="J688" s="2"/>
      <c r="K688" s="107"/>
      <c r="L688" s="75"/>
      <c r="M688" s="76"/>
      <c r="N688" s="75"/>
      <c r="O688" s="76"/>
      <c r="P688" s="75"/>
      <c r="Q688" s="76"/>
      <c r="R688" s="75"/>
      <c r="S688" s="76"/>
      <c r="T688" s="2"/>
      <c r="U688" s="2"/>
      <c r="V688" s="2"/>
    </row>
    <row r="689" spans="1:22" ht="13">
      <c r="A689" s="2"/>
      <c r="B689" s="2"/>
      <c r="C689" s="2"/>
      <c r="D689" s="2"/>
      <c r="E689" s="2"/>
      <c r="F689" s="71"/>
      <c r="G689" s="71"/>
      <c r="H689" s="2"/>
      <c r="I689" s="2"/>
      <c r="J689" s="2"/>
      <c r="K689" s="107"/>
      <c r="L689" s="75"/>
      <c r="M689" s="76"/>
      <c r="N689" s="75"/>
      <c r="O689" s="76"/>
      <c r="P689" s="75"/>
      <c r="Q689" s="76"/>
      <c r="R689" s="75"/>
      <c r="S689" s="76"/>
      <c r="T689" s="2"/>
      <c r="U689" s="2"/>
      <c r="V689" s="2"/>
    </row>
    <row r="690" spans="1:22" ht="13">
      <c r="A690" s="2"/>
      <c r="B690" s="2"/>
      <c r="C690" s="2"/>
      <c r="D690" s="2"/>
      <c r="E690" s="2"/>
      <c r="F690" s="71"/>
      <c r="G690" s="71"/>
      <c r="H690" s="2"/>
      <c r="I690" s="2"/>
      <c r="J690" s="2"/>
      <c r="K690" s="107"/>
      <c r="L690" s="75"/>
      <c r="M690" s="76"/>
      <c r="N690" s="75"/>
      <c r="O690" s="76"/>
      <c r="P690" s="75"/>
      <c r="Q690" s="76"/>
      <c r="R690" s="75"/>
      <c r="S690" s="76"/>
      <c r="T690" s="2"/>
      <c r="U690" s="2"/>
      <c r="V690" s="2"/>
    </row>
    <row r="691" spans="1:22" ht="13">
      <c r="A691" s="2"/>
      <c r="B691" s="2"/>
      <c r="C691" s="2"/>
      <c r="D691" s="2"/>
      <c r="E691" s="2"/>
      <c r="F691" s="71"/>
      <c r="G691" s="71"/>
      <c r="H691" s="2"/>
      <c r="I691" s="2"/>
      <c r="J691" s="2"/>
      <c r="K691" s="107"/>
      <c r="L691" s="75"/>
      <c r="M691" s="76"/>
      <c r="N691" s="75"/>
      <c r="O691" s="76"/>
      <c r="P691" s="75"/>
      <c r="Q691" s="76"/>
      <c r="R691" s="75"/>
      <c r="S691" s="76"/>
      <c r="T691" s="2"/>
      <c r="U691" s="2"/>
      <c r="V691" s="2"/>
    </row>
    <row r="692" spans="1:22" ht="13">
      <c r="A692" s="2"/>
      <c r="B692" s="2"/>
      <c r="C692" s="2"/>
      <c r="D692" s="2"/>
      <c r="E692" s="2"/>
      <c r="F692" s="71"/>
      <c r="G692" s="71"/>
      <c r="H692" s="2"/>
      <c r="I692" s="2"/>
      <c r="J692" s="2"/>
      <c r="K692" s="107"/>
      <c r="L692" s="75"/>
      <c r="M692" s="76"/>
      <c r="N692" s="75"/>
      <c r="O692" s="76"/>
      <c r="P692" s="75"/>
      <c r="Q692" s="76"/>
      <c r="R692" s="75"/>
      <c r="S692" s="76"/>
      <c r="T692" s="2"/>
      <c r="U692" s="2"/>
      <c r="V692" s="2"/>
    </row>
    <row r="693" spans="1:22" ht="13">
      <c r="A693" s="2"/>
      <c r="B693" s="2"/>
      <c r="C693" s="2"/>
      <c r="D693" s="2"/>
      <c r="E693" s="2"/>
      <c r="F693" s="71"/>
      <c r="G693" s="71"/>
      <c r="H693" s="2"/>
      <c r="I693" s="2"/>
      <c r="J693" s="2"/>
      <c r="K693" s="107"/>
      <c r="L693" s="75"/>
      <c r="M693" s="76"/>
      <c r="N693" s="75"/>
      <c r="O693" s="76"/>
      <c r="P693" s="75"/>
      <c r="Q693" s="76"/>
      <c r="R693" s="75"/>
      <c r="S693" s="76"/>
      <c r="T693" s="2"/>
      <c r="U693" s="2"/>
      <c r="V693" s="2"/>
    </row>
    <row r="694" spans="1:22" ht="13">
      <c r="A694" s="2"/>
      <c r="B694" s="2"/>
      <c r="C694" s="2"/>
      <c r="D694" s="2"/>
      <c r="E694" s="2"/>
      <c r="F694" s="71"/>
      <c r="G694" s="71"/>
      <c r="H694" s="2"/>
      <c r="I694" s="2"/>
      <c r="J694" s="2"/>
      <c r="K694" s="107"/>
      <c r="L694" s="75"/>
      <c r="M694" s="76"/>
      <c r="N694" s="75"/>
      <c r="O694" s="76"/>
      <c r="P694" s="75"/>
      <c r="Q694" s="76"/>
      <c r="R694" s="75"/>
      <c r="S694" s="76"/>
      <c r="T694" s="2"/>
      <c r="U694" s="2"/>
      <c r="V694" s="2"/>
    </row>
    <row r="695" spans="1:22" ht="13">
      <c r="A695" s="2"/>
      <c r="B695" s="2"/>
      <c r="C695" s="2"/>
      <c r="D695" s="2"/>
      <c r="E695" s="2"/>
      <c r="F695" s="71"/>
      <c r="G695" s="71"/>
      <c r="H695" s="2"/>
      <c r="I695" s="2"/>
      <c r="J695" s="2"/>
      <c r="K695" s="107"/>
      <c r="L695" s="75"/>
      <c r="M695" s="76"/>
      <c r="N695" s="75"/>
      <c r="O695" s="76"/>
      <c r="P695" s="75"/>
      <c r="Q695" s="76"/>
      <c r="R695" s="75"/>
      <c r="S695" s="76"/>
      <c r="T695" s="2"/>
      <c r="U695" s="2"/>
      <c r="V695" s="2"/>
    </row>
    <row r="696" spans="1:22" ht="13">
      <c r="A696" s="2"/>
      <c r="B696" s="2"/>
      <c r="C696" s="2"/>
      <c r="D696" s="2"/>
      <c r="E696" s="2"/>
      <c r="F696" s="71"/>
      <c r="G696" s="71"/>
      <c r="H696" s="2"/>
      <c r="I696" s="2"/>
      <c r="J696" s="2"/>
      <c r="K696" s="107"/>
      <c r="L696" s="75"/>
      <c r="M696" s="76"/>
      <c r="N696" s="75"/>
      <c r="O696" s="76"/>
      <c r="P696" s="75"/>
      <c r="Q696" s="76"/>
      <c r="R696" s="75"/>
      <c r="S696" s="76"/>
      <c r="T696" s="2"/>
      <c r="U696" s="2"/>
      <c r="V696" s="2"/>
    </row>
    <row r="697" spans="1:22" ht="13">
      <c r="A697" s="2"/>
      <c r="B697" s="2"/>
      <c r="C697" s="2"/>
      <c r="D697" s="2"/>
      <c r="E697" s="2"/>
      <c r="F697" s="71"/>
      <c r="G697" s="71"/>
      <c r="H697" s="2"/>
      <c r="I697" s="2"/>
      <c r="J697" s="2"/>
      <c r="K697" s="107"/>
      <c r="L697" s="75"/>
      <c r="M697" s="76"/>
      <c r="N697" s="75"/>
      <c r="O697" s="76"/>
      <c r="P697" s="75"/>
      <c r="Q697" s="76"/>
      <c r="R697" s="75"/>
      <c r="S697" s="76"/>
      <c r="T697" s="2"/>
      <c r="U697" s="2"/>
      <c r="V697" s="2"/>
    </row>
    <row r="698" spans="1:22" ht="13">
      <c r="A698" s="2"/>
      <c r="B698" s="2"/>
      <c r="C698" s="2"/>
      <c r="D698" s="2"/>
      <c r="E698" s="2"/>
      <c r="F698" s="71"/>
      <c r="G698" s="71"/>
      <c r="H698" s="2"/>
      <c r="I698" s="2"/>
      <c r="J698" s="2"/>
      <c r="K698" s="107"/>
      <c r="L698" s="75"/>
      <c r="M698" s="76"/>
      <c r="N698" s="75"/>
      <c r="O698" s="76"/>
      <c r="P698" s="75"/>
      <c r="Q698" s="76"/>
      <c r="R698" s="75"/>
      <c r="S698" s="76"/>
      <c r="T698" s="2"/>
      <c r="U698" s="2"/>
      <c r="V698" s="2"/>
    </row>
    <row r="699" spans="1:22" ht="13">
      <c r="A699" s="2"/>
      <c r="B699" s="2"/>
      <c r="C699" s="2"/>
      <c r="D699" s="2"/>
      <c r="E699" s="2"/>
      <c r="F699" s="71"/>
      <c r="G699" s="71"/>
      <c r="H699" s="2"/>
      <c r="I699" s="2"/>
      <c r="J699" s="2"/>
      <c r="K699" s="107"/>
      <c r="L699" s="75"/>
      <c r="M699" s="76"/>
      <c r="N699" s="75"/>
      <c r="O699" s="76"/>
      <c r="P699" s="75"/>
      <c r="Q699" s="76"/>
      <c r="R699" s="75"/>
      <c r="S699" s="76"/>
      <c r="T699" s="2"/>
      <c r="U699" s="2"/>
      <c r="V699" s="2"/>
    </row>
    <row r="700" spans="1:22" ht="13">
      <c r="A700" s="2"/>
      <c r="B700" s="2"/>
      <c r="C700" s="2"/>
      <c r="D700" s="2"/>
      <c r="E700" s="2"/>
      <c r="F700" s="71"/>
      <c r="G700" s="71"/>
      <c r="H700" s="2"/>
      <c r="I700" s="2"/>
      <c r="J700" s="2"/>
      <c r="K700" s="107"/>
      <c r="L700" s="75"/>
      <c r="M700" s="76"/>
      <c r="N700" s="75"/>
      <c r="O700" s="76"/>
      <c r="P700" s="75"/>
      <c r="Q700" s="76"/>
      <c r="R700" s="75"/>
      <c r="S700" s="76"/>
      <c r="T700" s="2"/>
      <c r="U700" s="2"/>
      <c r="V700" s="2"/>
    </row>
    <row r="701" spans="1:22" ht="13">
      <c r="A701" s="2"/>
      <c r="B701" s="2"/>
      <c r="C701" s="2"/>
      <c r="D701" s="2"/>
      <c r="E701" s="2"/>
      <c r="F701" s="71"/>
      <c r="G701" s="71"/>
      <c r="H701" s="2"/>
      <c r="I701" s="2"/>
      <c r="J701" s="2"/>
      <c r="K701" s="107"/>
      <c r="L701" s="75"/>
      <c r="M701" s="76"/>
      <c r="N701" s="75"/>
      <c r="O701" s="76"/>
      <c r="P701" s="75"/>
      <c r="Q701" s="76"/>
      <c r="R701" s="75"/>
      <c r="S701" s="76"/>
      <c r="T701" s="2"/>
      <c r="U701" s="2"/>
      <c r="V701" s="2"/>
    </row>
    <row r="702" spans="1:22" ht="13">
      <c r="A702" s="2"/>
      <c r="B702" s="2"/>
      <c r="C702" s="2"/>
      <c r="D702" s="2"/>
      <c r="E702" s="2"/>
      <c r="F702" s="71"/>
      <c r="G702" s="71"/>
      <c r="H702" s="2"/>
      <c r="I702" s="2"/>
      <c r="J702" s="2"/>
      <c r="K702" s="107"/>
      <c r="L702" s="75"/>
      <c r="M702" s="76"/>
      <c r="N702" s="75"/>
      <c r="O702" s="76"/>
      <c r="P702" s="75"/>
      <c r="Q702" s="76"/>
      <c r="R702" s="75"/>
      <c r="S702" s="76"/>
      <c r="T702" s="2"/>
      <c r="U702" s="2"/>
      <c r="V702" s="2"/>
    </row>
    <row r="703" spans="1:22" ht="13">
      <c r="A703" s="2"/>
      <c r="B703" s="2"/>
      <c r="C703" s="2"/>
      <c r="D703" s="2"/>
      <c r="E703" s="2"/>
      <c r="F703" s="71"/>
      <c r="G703" s="71"/>
      <c r="H703" s="2"/>
      <c r="I703" s="2"/>
      <c r="J703" s="2"/>
      <c r="K703" s="107"/>
      <c r="L703" s="75"/>
      <c r="M703" s="76"/>
      <c r="N703" s="75"/>
      <c r="O703" s="76"/>
      <c r="P703" s="75"/>
      <c r="Q703" s="76"/>
      <c r="R703" s="75"/>
      <c r="S703" s="76"/>
      <c r="T703" s="2"/>
      <c r="U703" s="2"/>
      <c r="V703" s="2"/>
    </row>
    <row r="704" spans="1:22" ht="13">
      <c r="A704" s="2"/>
      <c r="B704" s="2"/>
      <c r="C704" s="2"/>
      <c r="D704" s="2"/>
      <c r="E704" s="2"/>
      <c r="F704" s="71"/>
      <c r="G704" s="71"/>
      <c r="H704" s="2"/>
      <c r="I704" s="2"/>
      <c r="J704" s="2"/>
      <c r="K704" s="107"/>
      <c r="L704" s="75"/>
      <c r="M704" s="76"/>
      <c r="N704" s="75"/>
      <c r="O704" s="76"/>
      <c r="P704" s="75"/>
      <c r="Q704" s="76"/>
      <c r="R704" s="75"/>
      <c r="S704" s="76"/>
      <c r="T704" s="2"/>
      <c r="U704" s="2"/>
      <c r="V704" s="2"/>
    </row>
    <row r="705" spans="1:22" ht="13">
      <c r="A705" s="2"/>
      <c r="B705" s="2"/>
      <c r="C705" s="2"/>
      <c r="D705" s="2"/>
      <c r="E705" s="2"/>
      <c r="F705" s="71"/>
      <c r="G705" s="71"/>
      <c r="H705" s="2"/>
      <c r="I705" s="2"/>
      <c r="J705" s="2"/>
      <c r="K705" s="107"/>
      <c r="L705" s="75"/>
      <c r="M705" s="76"/>
      <c r="N705" s="75"/>
      <c r="O705" s="76"/>
      <c r="P705" s="75"/>
      <c r="Q705" s="76"/>
      <c r="R705" s="75"/>
      <c r="S705" s="76"/>
      <c r="T705" s="2"/>
      <c r="U705" s="2"/>
      <c r="V705" s="2"/>
    </row>
    <row r="706" spans="1:22" ht="13">
      <c r="A706" s="2"/>
      <c r="B706" s="2"/>
      <c r="C706" s="2"/>
      <c r="D706" s="2"/>
      <c r="E706" s="2"/>
      <c r="F706" s="71"/>
      <c r="G706" s="71"/>
      <c r="H706" s="2"/>
      <c r="I706" s="2"/>
      <c r="J706" s="2"/>
      <c r="K706" s="107"/>
      <c r="L706" s="75"/>
      <c r="M706" s="76"/>
      <c r="N706" s="75"/>
      <c r="O706" s="76"/>
      <c r="P706" s="75"/>
      <c r="Q706" s="76"/>
      <c r="R706" s="75"/>
      <c r="S706" s="76"/>
      <c r="T706" s="2"/>
      <c r="U706" s="2"/>
      <c r="V706" s="2"/>
    </row>
    <row r="707" spans="1:22" ht="13">
      <c r="A707" s="2"/>
      <c r="B707" s="2"/>
      <c r="C707" s="2"/>
      <c r="D707" s="2"/>
      <c r="E707" s="2"/>
      <c r="F707" s="71"/>
      <c r="G707" s="71"/>
      <c r="H707" s="2"/>
      <c r="I707" s="2"/>
      <c r="J707" s="2"/>
      <c r="K707" s="107"/>
      <c r="L707" s="75"/>
      <c r="M707" s="76"/>
      <c r="N707" s="75"/>
      <c r="O707" s="76"/>
      <c r="P707" s="75"/>
      <c r="Q707" s="76"/>
      <c r="R707" s="75"/>
      <c r="S707" s="76"/>
      <c r="T707" s="2"/>
      <c r="U707" s="2"/>
      <c r="V707" s="2"/>
    </row>
    <row r="708" spans="1:22" ht="13">
      <c r="A708" s="2"/>
      <c r="B708" s="2"/>
      <c r="C708" s="2"/>
      <c r="D708" s="2"/>
      <c r="E708" s="2"/>
      <c r="F708" s="71"/>
      <c r="G708" s="71"/>
      <c r="H708" s="2"/>
      <c r="I708" s="2"/>
      <c r="J708" s="2"/>
      <c r="K708" s="107"/>
      <c r="L708" s="75"/>
      <c r="M708" s="76"/>
      <c r="N708" s="75"/>
      <c r="O708" s="76"/>
      <c r="P708" s="75"/>
      <c r="Q708" s="76"/>
      <c r="R708" s="75"/>
      <c r="S708" s="76"/>
      <c r="T708" s="2"/>
      <c r="U708" s="2"/>
      <c r="V708" s="2"/>
    </row>
    <row r="709" spans="1:22" ht="13">
      <c r="A709" s="2"/>
      <c r="B709" s="2"/>
      <c r="C709" s="2"/>
      <c r="D709" s="2"/>
      <c r="E709" s="2"/>
      <c r="F709" s="71"/>
      <c r="G709" s="71"/>
      <c r="H709" s="2"/>
      <c r="I709" s="2"/>
      <c r="J709" s="2"/>
      <c r="K709" s="107"/>
      <c r="L709" s="75"/>
      <c r="M709" s="76"/>
      <c r="N709" s="75"/>
      <c r="O709" s="76"/>
      <c r="P709" s="75"/>
      <c r="Q709" s="76"/>
      <c r="R709" s="75"/>
      <c r="S709" s="76"/>
      <c r="T709" s="2"/>
      <c r="U709" s="2"/>
      <c r="V709" s="2"/>
    </row>
    <row r="710" spans="1:22" ht="13">
      <c r="A710" s="2"/>
      <c r="B710" s="2"/>
      <c r="C710" s="2"/>
      <c r="D710" s="2"/>
      <c r="E710" s="2"/>
      <c r="F710" s="71"/>
      <c r="G710" s="71"/>
      <c r="H710" s="2"/>
      <c r="I710" s="2"/>
      <c r="J710" s="2"/>
      <c r="K710" s="107"/>
      <c r="L710" s="75"/>
      <c r="M710" s="76"/>
      <c r="N710" s="75"/>
      <c r="O710" s="76"/>
      <c r="P710" s="75"/>
      <c r="Q710" s="76"/>
      <c r="R710" s="75"/>
      <c r="S710" s="76"/>
      <c r="T710" s="2"/>
      <c r="U710" s="2"/>
      <c r="V710" s="2"/>
    </row>
    <row r="711" spans="1:22" ht="13">
      <c r="A711" s="2"/>
      <c r="B711" s="2"/>
      <c r="C711" s="2"/>
      <c r="D711" s="2"/>
      <c r="E711" s="2"/>
      <c r="F711" s="71"/>
      <c r="G711" s="71"/>
      <c r="H711" s="2"/>
      <c r="I711" s="2"/>
      <c r="J711" s="2"/>
      <c r="K711" s="107"/>
      <c r="L711" s="75"/>
      <c r="M711" s="76"/>
      <c r="N711" s="75"/>
      <c r="O711" s="76"/>
      <c r="P711" s="75"/>
      <c r="Q711" s="76"/>
      <c r="R711" s="75"/>
      <c r="S711" s="76"/>
      <c r="T711" s="2"/>
      <c r="U711" s="2"/>
      <c r="V711" s="2"/>
    </row>
    <row r="712" spans="1:22" ht="13">
      <c r="A712" s="2"/>
      <c r="B712" s="2"/>
      <c r="C712" s="2"/>
      <c r="D712" s="2"/>
      <c r="E712" s="2"/>
      <c r="F712" s="71"/>
      <c r="G712" s="71"/>
      <c r="H712" s="2"/>
      <c r="I712" s="2"/>
      <c r="J712" s="2"/>
      <c r="K712" s="107"/>
      <c r="L712" s="75"/>
      <c r="M712" s="76"/>
      <c r="N712" s="75"/>
      <c r="O712" s="76"/>
      <c r="P712" s="75"/>
      <c r="Q712" s="76"/>
      <c r="R712" s="75"/>
      <c r="S712" s="76"/>
      <c r="T712" s="2"/>
      <c r="U712" s="2"/>
      <c r="V712" s="2"/>
    </row>
    <row r="713" spans="1:22" ht="13">
      <c r="A713" s="2"/>
      <c r="B713" s="2"/>
      <c r="C713" s="2"/>
      <c r="D713" s="2"/>
      <c r="E713" s="2"/>
      <c r="F713" s="71"/>
      <c r="G713" s="71"/>
      <c r="H713" s="2"/>
      <c r="I713" s="2"/>
      <c r="J713" s="2"/>
      <c r="K713" s="107"/>
      <c r="L713" s="75"/>
      <c r="M713" s="76"/>
      <c r="N713" s="75"/>
      <c r="O713" s="76"/>
      <c r="P713" s="75"/>
      <c r="Q713" s="76"/>
      <c r="R713" s="75"/>
      <c r="S713" s="76"/>
      <c r="T713" s="2"/>
      <c r="U713" s="2"/>
      <c r="V713" s="2"/>
    </row>
    <row r="714" spans="1:22" ht="13">
      <c r="A714" s="2"/>
      <c r="B714" s="2"/>
      <c r="C714" s="2"/>
      <c r="D714" s="2"/>
      <c r="E714" s="2"/>
      <c r="F714" s="71"/>
      <c r="G714" s="71"/>
      <c r="H714" s="2"/>
      <c r="I714" s="2"/>
      <c r="J714" s="2"/>
      <c r="K714" s="107"/>
      <c r="L714" s="75"/>
      <c r="M714" s="76"/>
      <c r="N714" s="75"/>
      <c r="O714" s="76"/>
      <c r="P714" s="75"/>
      <c r="Q714" s="76"/>
      <c r="R714" s="75"/>
      <c r="S714" s="76"/>
      <c r="T714" s="2"/>
      <c r="U714" s="2"/>
      <c r="V714" s="2"/>
    </row>
    <row r="715" spans="1:22" ht="13">
      <c r="A715" s="2"/>
      <c r="B715" s="2"/>
      <c r="C715" s="2"/>
      <c r="D715" s="2"/>
      <c r="E715" s="2"/>
      <c r="F715" s="71"/>
      <c r="G715" s="71"/>
      <c r="H715" s="2"/>
      <c r="I715" s="2"/>
      <c r="J715" s="2"/>
      <c r="K715" s="107"/>
      <c r="L715" s="75"/>
      <c r="M715" s="76"/>
      <c r="N715" s="75"/>
      <c r="O715" s="76"/>
      <c r="P715" s="75"/>
      <c r="Q715" s="76"/>
      <c r="R715" s="75"/>
      <c r="S715" s="76"/>
      <c r="T715" s="2"/>
      <c r="U715" s="2"/>
      <c r="V715" s="2"/>
    </row>
    <row r="716" spans="1:22" ht="13">
      <c r="A716" s="2"/>
      <c r="B716" s="2"/>
      <c r="C716" s="2"/>
      <c r="D716" s="2"/>
      <c r="E716" s="2"/>
      <c r="F716" s="71"/>
      <c r="G716" s="71"/>
      <c r="H716" s="2"/>
      <c r="I716" s="2"/>
      <c r="J716" s="2"/>
      <c r="K716" s="107"/>
      <c r="L716" s="75"/>
      <c r="M716" s="76"/>
      <c r="N716" s="75"/>
      <c r="O716" s="76"/>
      <c r="P716" s="75"/>
      <c r="Q716" s="76"/>
      <c r="R716" s="75"/>
      <c r="S716" s="76"/>
      <c r="T716" s="2"/>
      <c r="U716" s="2"/>
      <c r="V716" s="2"/>
    </row>
    <row r="717" spans="1:22" ht="13">
      <c r="A717" s="2"/>
      <c r="B717" s="2"/>
      <c r="C717" s="2"/>
      <c r="D717" s="2"/>
      <c r="E717" s="2"/>
      <c r="F717" s="71"/>
      <c r="G717" s="71"/>
      <c r="H717" s="2"/>
      <c r="I717" s="2"/>
      <c r="J717" s="2"/>
      <c r="K717" s="107"/>
      <c r="L717" s="75"/>
      <c r="M717" s="76"/>
      <c r="N717" s="75"/>
      <c r="O717" s="76"/>
      <c r="P717" s="75"/>
      <c r="Q717" s="76"/>
      <c r="R717" s="75"/>
      <c r="S717" s="76"/>
      <c r="T717" s="2"/>
      <c r="U717" s="2"/>
      <c r="V717" s="2"/>
    </row>
    <row r="718" spans="1:22" ht="13">
      <c r="A718" s="2"/>
      <c r="B718" s="2"/>
      <c r="C718" s="2"/>
      <c r="D718" s="2"/>
      <c r="E718" s="2"/>
      <c r="F718" s="71"/>
      <c r="G718" s="71"/>
      <c r="H718" s="2"/>
      <c r="I718" s="2"/>
      <c r="J718" s="2"/>
      <c r="K718" s="107"/>
      <c r="L718" s="75"/>
      <c r="M718" s="76"/>
      <c r="N718" s="75"/>
      <c r="O718" s="76"/>
      <c r="P718" s="75"/>
      <c r="Q718" s="76"/>
      <c r="R718" s="75"/>
      <c r="S718" s="76"/>
      <c r="T718" s="2"/>
      <c r="U718" s="2"/>
      <c r="V718" s="2"/>
    </row>
    <row r="719" spans="1:22" ht="13">
      <c r="A719" s="2"/>
      <c r="B719" s="2"/>
      <c r="C719" s="2"/>
      <c r="D719" s="2"/>
      <c r="E719" s="2"/>
      <c r="F719" s="71"/>
      <c r="G719" s="71"/>
      <c r="H719" s="2"/>
      <c r="I719" s="2"/>
      <c r="J719" s="2"/>
      <c r="K719" s="107"/>
      <c r="L719" s="75"/>
      <c r="M719" s="76"/>
      <c r="N719" s="75"/>
      <c r="O719" s="76"/>
      <c r="P719" s="75"/>
      <c r="Q719" s="76"/>
      <c r="R719" s="75"/>
      <c r="S719" s="76"/>
      <c r="T719" s="2"/>
      <c r="U719" s="2"/>
      <c r="V719" s="2"/>
    </row>
    <row r="720" spans="1:22" ht="13">
      <c r="A720" s="2"/>
      <c r="B720" s="2"/>
      <c r="C720" s="2"/>
      <c r="D720" s="2"/>
      <c r="E720" s="2"/>
      <c r="F720" s="71"/>
      <c r="G720" s="71"/>
      <c r="H720" s="2"/>
      <c r="I720" s="2"/>
      <c r="J720" s="2"/>
      <c r="K720" s="107"/>
      <c r="L720" s="75"/>
      <c r="M720" s="76"/>
      <c r="N720" s="75"/>
      <c r="O720" s="76"/>
      <c r="P720" s="75"/>
      <c r="Q720" s="76"/>
      <c r="R720" s="75"/>
      <c r="S720" s="76"/>
      <c r="T720" s="2"/>
      <c r="U720" s="2"/>
      <c r="V720" s="2"/>
    </row>
    <row r="721" spans="1:22" ht="13">
      <c r="A721" s="2"/>
      <c r="B721" s="2"/>
      <c r="C721" s="2"/>
      <c r="D721" s="2"/>
      <c r="E721" s="2"/>
      <c r="F721" s="71"/>
      <c r="G721" s="71"/>
      <c r="H721" s="2"/>
      <c r="I721" s="2"/>
      <c r="J721" s="2"/>
      <c r="K721" s="107"/>
      <c r="L721" s="75"/>
      <c r="M721" s="76"/>
      <c r="N721" s="75"/>
      <c r="O721" s="76"/>
      <c r="P721" s="75"/>
      <c r="Q721" s="76"/>
      <c r="R721" s="75"/>
      <c r="S721" s="76"/>
      <c r="T721" s="2"/>
      <c r="U721" s="2"/>
      <c r="V721" s="2"/>
    </row>
    <row r="722" spans="1:22" ht="13">
      <c r="A722" s="2"/>
      <c r="B722" s="2"/>
      <c r="C722" s="2"/>
      <c r="D722" s="2"/>
      <c r="E722" s="2"/>
      <c r="F722" s="71"/>
      <c r="G722" s="71"/>
      <c r="H722" s="2"/>
      <c r="I722" s="2"/>
      <c r="J722" s="2"/>
      <c r="K722" s="107"/>
      <c r="L722" s="75"/>
      <c r="M722" s="76"/>
      <c r="N722" s="75"/>
      <c r="O722" s="76"/>
      <c r="P722" s="75"/>
      <c r="Q722" s="76"/>
      <c r="R722" s="75"/>
      <c r="S722" s="76"/>
      <c r="T722" s="2"/>
      <c r="U722" s="2"/>
      <c r="V722" s="2"/>
    </row>
    <row r="723" spans="1:22" ht="13">
      <c r="A723" s="2"/>
      <c r="B723" s="2"/>
      <c r="C723" s="2"/>
      <c r="D723" s="2"/>
      <c r="E723" s="2"/>
      <c r="F723" s="71"/>
      <c r="G723" s="71"/>
      <c r="H723" s="2"/>
      <c r="I723" s="2"/>
      <c r="J723" s="2"/>
      <c r="K723" s="107"/>
      <c r="L723" s="75"/>
      <c r="M723" s="76"/>
      <c r="N723" s="75"/>
      <c r="O723" s="76"/>
      <c r="P723" s="75"/>
      <c r="Q723" s="76"/>
      <c r="R723" s="75"/>
      <c r="S723" s="76"/>
      <c r="T723" s="2"/>
      <c r="U723" s="2"/>
      <c r="V723" s="2"/>
    </row>
    <row r="724" spans="1:22" ht="13">
      <c r="A724" s="2"/>
      <c r="B724" s="2"/>
      <c r="C724" s="2"/>
      <c r="D724" s="2"/>
      <c r="E724" s="2"/>
      <c r="F724" s="71"/>
      <c r="G724" s="71"/>
      <c r="H724" s="2">
        <f>COUNTIF(H1:H237, "*Y*")</f>
        <v>136</v>
      </c>
      <c r="I724" s="2"/>
      <c r="J724" s="2"/>
      <c r="K724" s="107"/>
      <c r="L724" s="75"/>
      <c r="M724" s="76"/>
      <c r="N724" s="75"/>
      <c r="O724" s="76"/>
      <c r="P724" s="75"/>
      <c r="Q724" s="76"/>
      <c r="R724" s="75"/>
      <c r="S724" s="76"/>
      <c r="T724" s="2"/>
      <c r="U724" s="2"/>
      <c r="V724" s="2"/>
    </row>
    <row r="725" spans="1:22" ht="13">
      <c r="A725" s="2"/>
      <c r="B725" s="2"/>
      <c r="C725" s="2"/>
      <c r="D725" s="2"/>
      <c r="E725" s="2"/>
      <c r="F725" s="71"/>
      <c r="G725" s="71"/>
      <c r="H725" s="2"/>
      <c r="I725" s="2"/>
      <c r="J725" s="2"/>
      <c r="K725" s="107"/>
      <c r="L725" s="75"/>
      <c r="M725" s="76"/>
      <c r="N725" s="75"/>
      <c r="O725" s="76"/>
      <c r="P725" s="75"/>
      <c r="Q725" s="76"/>
      <c r="R725" s="75"/>
      <c r="S725" s="76"/>
      <c r="T725" s="2"/>
      <c r="U725" s="2"/>
      <c r="V725" s="2"/>
    </row>
    <row r="726" spans="1:22" ht="13">
      <c r="A726" s="2"/>
      <c r="B726" s="2"/>
      <c r="C726" s="2"/>
      <c r="D726" s="2"/>
      <c r="E726" s="2"/>
      <c r="F726" s="71"/>
      <c r="G726" s="71"/>
      <c r="H726" s="2"/>
      <c r="I726" s="2"/>
      <c r="J726" s="2"/>
      <c r="K726" s="107"/>
      <c r="L726" s="75"/>
      <c r="M726" s="76"/>
      <c r="N726" s="75"/>
      <c r="O726" s="76"/>
      <c r="P726" s="75"/>
      <c r="Q726" s="76"/>
      <c r="R726" s="75"/>
      <c r="S726" s="76"/>
      <c r="T726" s="2"/>
      <c r="U726" s="2"/>
      <c r="V726" s="2"/>
    </row>
    <row r="727" spans="1:22" ht="13">
      <c r="A727" s="2"/>
      <c r="B727" s="2"/>
      <c r="C727" s="2"/>
      <c r="D727" s="2"/>
      <c r="E727" s="2"/>
      <c r="F727" s="71"/>
      <c r="G727" s="71"/>
      <c r="H727" s="2"/>
      <c r="I727" s="2"/>
      <c r="J727" s="2"/>
      <c r="K727" s="107"/>
      <c r="L727" s="75"/>
      <c r="M727" s="76"/>
      <c r="N727" s="75"/>
      <c r="O727" s="76"/>
      <c r="P727" s="75"/>
      <c r="Q727" s="76"/>
      <c r="R727" s="75"/>
      <c r="S727" s="76"/>
      <c r="T727" s="2"/>
      <c r="U727" s="2"/>
      <c r="V727" s="2"/>
    </row>
    <row r="728" spans="1:22" ht="13">
      <c r="A728" s="2"/>
      <c r="B728" s="2"/>
      <c r="C728" s="2"/>
      <c r="D728" s="2"/>
      <c r="E728" s="2"/>
      <c r="F728" s="71"/>
      <c r="G728" s="71"/>
      <c r="H728" s="2"/>
      <c r="I728" s="2"/>
      <c r="J728" s="2"/>
      <c r="K728" s="107"/>
      <c r="L728" s="75"/>
      <c r="M728" s="76"/>
      <c r="N728" s="75"/>
      <c r="O728" s="76"/>
      <c r="P728" s="75"/>
      <c r="Q728" s="76"/>
      <c r="R728" s="75"/>
      <c r="S728" s="76"/>
      <c r="T728" s="2"/>
      <c r="U728" s="2"/>
      <c r="V728" s="2"/>
    </row>
  </sheetData>
  <autoFilter ref="L1:L728" xr:uid="{00000000-0001-0000-0A00-000000000000}"/>
  <customSheetViews>
    <customSheetView guid="{92E6F56E-ACD6-4ED4-8EBE-64FFB88C1C13}" filter="1" showAutoFilter="1">
      <pageMargins left="0.7" right="0.7" top="0.75" bottom="0.75" header="0.3" footer="0.3"/>
      <autoFilter ref="A1:F235" xr:uid="{8078DED8-3007-B94D-BD60-C12C02BA9A57}">
        <filterColumn colId="2">
          <filters>
            <filter val="Y"/>
          </filters>
        </filterColumn>
      </autoFilter>
      <extLst>
        <ext uri="GoogleSheetsCustomDataVersion1">
          <go:sheetsCustomData xmlns:go="http://customooxmlschemas.google.com/" filterViewId="888121612"/>
        </ext>
      </extLst>
    </customSheetView>
    <customSheetView guid="{908C083E-998C-44FD-8111-F7A708E3184E}" filter="1" showAutoFilter="1">
      <pageMargins left="0.7" right="0.7" top="0.75" bottom="0.75" header="0.3" footer="0.3"/>
      <autoFilter ref="E1:E726" xr:uid="{81502529-D958-744F-9660-0AFC288039A9}">
        <filterColumn colId="0">
          <filters>
            <filter val="2018"/>
            <filter val="2019"/>
            <filter val="2020"/>
            <filter val="2021"/>
            <filter val="2022"/>
          </filters>
        </filterColumn>
      </autoFilter>
      <extLst>
        <ext uri="GoogleSheetsCustomDataVersion1">
          <go:sheetsCustomData xmlns:go="http://customooxmlschemas.google.com/" filterViewId="1765089609"/>
        </ext>
      </extLst>
    </customSheetView>
  </customSheetViews>
  <hyperlinks>
    <hyperlink ref="F241" r:id="rId1" xr:uid="{15C1FCBD-7234-C747-AB08-E095331D43E4}"/>
    <hyperlink ref="F242" r:id="rId2" xr:uid="{EBE3DC54-0352-4C4D-AF4C-0EDCFE8E24CD}"/>
    <hyperlink ref="F243" r:id="rId3" xr:uid="{41053B7B-2139-AF49-956D-F6D70BE75CD8}"/>
    <hyperlink ref="F244" r:id="rId4" xr:uid="{CCBA723F-0FAD-A644-9278-25B1B7720C6E}"/>
    <hyperlink ref="F245" r:id="rId5" xr:uid="{C6235CA2-EBE9-0344-8B7C-FB20A30C16CB}"/>
    <hyperlink ref="F246" r:id="rId6" xr:uid="{AD60BE01-4299-8C42-BDB9-8263C5AB4BC4}"/>
    <hyperlink ref="F247" r:id="rId7" xr:uid="{65A27124-0EBC-0445-ADFE-54F5F153B861}"/>
    <hyperlink ref="F248" r:id="rId8" xr:uid="{E8947348-4BC3-9841-82E9-BD433AD9A1BB}"/>
    <hyperlink ref="F249" r:id="rId9" xr:uid="{E3D6E3E2-3FCC-9141-BF27-6F11C98D8314}"/>
    <hyperlink ref="F250" r:id="rId10" xr:uid="{5C772FE8-6CF4-6042-BCDF-2DD235FA790E}"/>
    <hyperlink ref="F251" r:id="rId11" xr:uid="{7A23B521-225D-5A48-B338-48BE5B88E570}"/>
    <hyperlink ref="F252" r:id="rId12" xr:uid="{20554455-6E66-6045-A612-07767674A6FC}"/>
    <hyperlink ref="F253" r:id="rId13" xr:uid="{1AA69919-031E-7F44-B6FC-5E24602BDB43}"/>
    <hyperlink ref="F254" r:id="rId14" xr:uid="{7D778135-AEB8-5546-9A9A-5BA8EE730960}"/>
    <hyperlink ref="F255" r:id="rId15" xr:uid="{B2D42391-7DEB-9A43-AB45-CB7B7103C68D}"/>
    <hyperlink ref="F256" r:id="rId16" xr:uid="{4F3A8324-6337-B847-A787-96DBF86300C0}"/>
    <hyperlink ref="F257" r:id="rId17" xr:uid="{D42EC95D-56E4-2140-8C31-749092C518AF}"/>
    <hyperlink ref="F258" r:id="rId18" xr:uid="{9F63BB6F-0D9F-B54E-8940-B8A412AC1992}"/>
    <hyperlink ref="F259" r:id="rId19" xr:uid="{2160BBAE-A0CA-444E-89BD-639C7C7B1C64}"/>
    <hyperlink ref="F260" r:id="rId20" xr:uid="{E3897798-CD07-344A-88C7-6BC7D0FD6295}"/>
    <hyperlink ref="F261" r:id="rId21" xr:uid="{0191FAE2-F5B3-084D-BAF8-DACFDED6E486}"/>
    <hyperlink ref="F262" r:id="rId22" xr:uid="{047BDB3E-7307-F944-A998-474EB3B16499}"/>
    <hyperlink ref="F263" r:id="rId23" xr:uid="{F6A7B7A7-5091-8748-92ED-F6E89D1475BE}"/>
    <hyperlink ref="F264" r:id="rId24" xr:uid="{EA037F41-20A4-AD4B-B70A-15FD7BFCED39}"/>
    <hyperlink ref="F265" r:id="rId25" xr:uid="{EA550962-A48C-4348-BAA8-65C737D52627}"/>
    <hyperlink ref="F266" r:id="rId26" xr:uid="{1C657B05-6963-5542-B036-80F299D1787F}"/>
    <hyperlink ref="F267" r:id="rId27" xr:uid="{809C1470-151E-C146-B802-5C05FCAD6734}"/>
    <hyperlink ref="F268" r:id="rId28" xr:uid="{FC49E2F8-ED47-9B4B-B5D1-04F77E95BA49}"/>
    <hyperlink ref="F269" r:id="rId29" xr:uid="{311D4C60-EE8E-FA46-9796-90C733271E4F}"/>
    <hyperlink ref="F270" r:id="rId30" xr:uid="{0530221C-773B-2B44-A486-A3FD729D00FC}"/>
    <hyperlink ref="F271" r:id="rId31" xr:uid="{39B7BC4E-B2A1-1648-88E2-09E182FE3343}"/>
    <hyperlink ref="F272" r:id="rId32" xr:uid="{A74E6CD4-56B3-E44F-B725-2E89BB5E65EA}"/>
    <hyperlink ref="F273" r:id="rId33" xr:uid="{F3BF7844-F825-CD4F-A10A-AE8A1A8C2537}"/>
    <hyperlink ref="F274" r:id="rId34" xr:uid="{A627BE8D-A054-DC40-A682-F36A89F7AD26}"/>
    <hyperlink ref="F275" r:id="rId35" xr:uid="{5EEC2CFE-6BF4-DE48-BAA9-FFFD4FB03C09}"/>
    <hyperlink ref="F276" r:id="rId36" xr:uid="{918AFB84-0710-044C-B663-4C479970412E}"/>
    <hyperlink ref="F277" r:id="rId37" xr:uid="{6E1BA297-AAFF-7D47-8445-A57A592C5894}"/>
    <hyperlink ref="F278" r:id="rId38" xr:uid="{F8FCA386-8B02-9242-B35D-36E2D3096E14}"/>
    <hyperlink ref="F279" r:id="rId39" xr:uid="{9CDB990F-60CE-854A-8ABF-3DEDCB1C6C17}"/>
    <hyperlink ref="F280" r:id="rId40" xr:uid="{744530E0-E9E5-B242-974C-AFEEBF2BAD39}"/>
    <hyperlink ref="F281" r:id="rId41" xr:uid="{CF1AA0D6-112C-5546-938D-A0C1D91C6065}"/>
    <hyperlink ref="F282" r:id="rId42" xr:uid="{A0AEAD86-7393-0742-B165-DC5D6A6A42CC}"/>
    <hyperlink ref="F283" r:id="rId43" xr:uid="{5180FAA1-5EBB-3048-9769-9AD6BFD01D4F}"/>
    <hyperlink ref="F284" r:id="rId44" xr:uid="{FDDE0270-0C16-8D4A-8F6D-7F49020F7084}"/>
    <hyperlink ref="F285" r:id="rId45" xr:uid="{98344401-6219-0A45-BCEB-C5261D367017}"/>
    <hyperlink ref="F286" r:id="rId46" xr:uid="{A203A9BF-CD4C-A942-82FE-BFA46C19BA6A}"/>
    <hyperlink ref="F287" r:id="rId47" xr:uid="{6C456B94-D47C-D143-AA08-DCAACA652D44}"/>
    <hyperlink ref="F288" r:id="rId48" xr:uid="{8CFA6312-30A1-404C-BA7F-64675915C2E6}"/>
    <hyperlink ref="F289" r:id="rId49" xr:uid="{5533D50A-A559-2A40-BA39-EBD75FFD374D}"/>
    <hyperlink ref="F290" r:id="rId50" xr:uid="{3119D31A-C827-5941-81AA-F4717C45F61C}"/>
    <hyperlink ref="F291" r:id="rId51" xr:uid="{E2C026AC-F3F0-2849-9744-49330C4C91F6}"/>
    <hyperlink ref="F292" r:id="rId52" xr:uid="{434D2C34-01A2-DF48-9ADB-1934381CE29B}"/>
    <hyperlink ref="F293" r:id="rId53" xr:uid="{F42D5F41-1824-3847-AEDE-AE7A81EEAF1B}"/>
    <hyperlink ref="F294" r:id="rId54" xr:uid="{996B043B-4325-9B45-9693-F1D0162F8B61}"/>
    <hyperlink ref="F295" r:id="rId55" xr:uid="{1CF45D52-1F03-8F4E-9C3E-5D9D4A882DD6}"/>
    <hyperlink ref="F296" r:id="rId56" xr:uid="{8E6992AC-33EC-C94F-AE6E-4D2027745CA3}"/>
    <hyperlink ref="F297" r:id="rId57" xr:uid="{259DDFBC-637B-E34C-A719-D70A928D2D39}"/>
    <hyperlink ref="F298" r:id="rId58" xr:uid="{DEA76FF4-4B5D-FB47-B60E-95125713C30E}"/>
    <hyperlink ref="F299" r:id="rId59" xr:uid="{1E6F1123-18BC-D140-BC6A-13C5F511957A}"/>
    <hyperlink ref="F300" r:id="rId60" xr:uid="{146DF49F-7A63-9A42-9FA6-F8993591C182}"/>
    <hyperlink ref="F301" r:id="rId61" xr:uid="{1D55CAD1-F270-2440-AC72-5A66B84AFD8A}"/>
    <hyperlink ref="F302" r:id="rId62" xr:uid="{5AACCB3B-DCA9-6642-9E63-40BBA7CA28D5}"/>
    <hyperlink ref="F303" r:id="rId63" xr:uid="{C3B1DA62-67F3-5047-A2C1-A9052D89BA31}"/>
    <hyperlink ref="F304" r:id="rId64" xr:uid="{151CC8E9-9FAA-784E-9B0A-DC991B2F0EF1}"/>
    <hyperlink ref="F305" r:id="rId65" xr:uid="{09B5E933-4ACE-5C41-ACD9-0A4C32BCB8E5}"/>
    <hyperlink ref="F306" r:id="rId66" xr:uid="{B93B2099-2A18-E94B-BF1C-A2A565770BD4}"/>
    <hyperlink ref="F307" r:id="rId67" xr:uid="{43683FB8-891D-2A46-B7C1-3D717865F251}"/>
    <hyperlink ref="F308" r:id="rId68" xr:uid="{9DD5A33A-FD35-734E-90C6-7396371C69DA}"/>
    <hyperlink ref="F309" r:id="rId69" xr:uid="{FF7DBA7E-F9C6-9C49-8CD6-00841F34687A}"/>
    <hyperlink ref="F310" r:id="rId70" xr:uid="{38619F97-C29E-144E-A235-4172F3A95AF1}"/>
    <hyperlink ref="F311" r:id="rId71" xr:uid="{C2991955-9BC4-604A-8DC4-039B3F8994B3}"/>
    <hyperlink ref="F312" r:id="rId72" xr:uid="{682C6950-46F9-1B41-B961-573537BB1909}"/>
    <hyperlink ref="F313" r:id="rId73" xr:uid="{1BB41AE9-BA5B-A943-8D5B-715E31907A83}"/>
    <hyperlink ref="F314" r:id="rId74" xr:uid="{FDD29E22-1C15-BC43-8891-BDA07DCF894A}"/>
    <hyperlink ref="F315" r:id="rId75" xr:uid="{830C20AF-2504-8443-A464-08DAA590C7DD}"/>
    <hyperlink ref="F316" r:id="rId76" xr:uid="{65156CDF-0725-244B-92BB-D3EFFD4F507F}"/>
    <hyperlink ref="F317" r:id="rId77" xr:uid="{CAC65061-9CA4-A440-8979-D5F0DE2C513B}"/>
    <hyperlink ref="F318" r:id="rId78" xr:uid="{A104796B-507A-4B44-8DE8-A078971642A6}"/>
    <hyperlink ref="F319" r:id="rId79" xr:uid="{7670EE92-D5ED-744E-BDF0-6F2F64E8A143}"/>
    <hyperlink ref="F320" r:id="rId80" xr:uid="{9495FC78-E069-7A4D-9A2B-BF3A24A7F0BF}"/>
    <hyperlink ref="F321" r:id="rId81" xr:uid="{8ACBC0DD-9CC7-C44C-9C40-D6531937C6BF}"/>
    <hyperlink ref="F322" r:id="rId82" xr:uid="{62EC36E4-3C4A-C24B-9E17-7746FB0BC2F9}"/>
    <hyperlink ref="F323" r:id="rId83" xr:uid="{78BDFA2D-DC6C-AE43-B181-DA2170976020}"/>
    <hyperlink ref="F324" r:id="rId84" xr:uid="{426392B8-BD6F-4E49-AB73-19F7225A4623}"/>
    <hyperlink ref="F325" r:id="rId85" xr:uid="{845FCF4C-8401-5246-801E-C2CC440831A6}"/>
    <hyperlink ref="F326" r:id="rId86" xr:uid="{F0D1465C-23D0-9B4C-B1EE-438072F4B6CD}"/>
    <hyperlink ref="F327" r:id="rId87" xr:uid="{8068AD5C-6431-0040-A444-5AD3C96327C8}"/>
    <hyperlink ref="F328" r:id="rId88" xr:uid="{C07ED465-CAAC-6145-8244-98C48E687853}"/>
    <hyperlink ref="F329" r:id="rId89" xr:uid="{8175C636-88A5-B84E-B938-A68010359AA7}"/>
    <hyperlink ref="F330" r:id="rId90" xr:uid="{9F26BD43-AFA8-8B49-AFDD-1347B58A07F3}"/>
    <hyperlink ref="F331" r:id="rId91" xr:uid="{3270024B-94E2-FB4C-BEA9-ED659DB496CB}"/>
    <hyperlink ref="F332" r:id="rId92" xr:uid="{3D8D999A-1C14-BB47-8DD4-F29FC208CA78}"/>
    <hyperlink ref="F333" r:id="rId93" xr:uid="{6AC168E5-E296-8C4E-97B8-B444D975BB8C}"/>
    <hyperlink ref="F334" r:id="rId94" xr:uid="{9A20CBB5-00F4-8040-90FD-7A3BB1993CD3}"/>
    <hyperlink ref="F335" r:id="rId95" xr:uid="{EEF0447E-1CB3-C149-84A7-32896703A8F1}"/>
    <hyperlink ref="F336" r:id="rId96" xr:uid="{9540184C-614D-134B-ACCC-5A20A52D951C}"/>
    <hyperlink ref="F337" r:id="rId97" xr:uid="{1DD6321B-D5F9-EF4B-8ADC-6D2A8051BA88}"/>
    <hyperlink ref="F338" r:id="rId98" xr:uid="{8857044B-7D6D-D644-ADF1-64DC8CA5AC31}"/>
    <hyperlink ref="F339" r:id="rId99" xr:uid="{F78705E7-E8C0-BB45-ABF2-41E18D75C5F5}"/>
    <hyperlink ref="F340" r:id="rId100" xr:uid="{23FED612-E0C2-6843-9DFD-6938BA8FC424}"/>
    <hyperlink ref="F341" r:id="rId101" xr:uid="{AC796402-BA9D-014B-A55B-F24BDC2E951C}"/>
    <hyperlink ref="F342" r:id="rId102" xr:uid="{70024D87-F6EC-894C-8BD8-78496E53F285}"/>
    <hyperlink ref="F343" r:id="rId103" xr:uid="{6AF48BF4-CB10-3D44-9ECE-D6A36DF74610}"/>
    <hyperlink ref="F344" r:id="rId104" xr:uid="{F4F4DE65-1E1A-9F4E-B844-3F4861076F02}"/>
    <hyperlink ref="F345" r:id="rId105" xr:uid="{885DDF58-3946-DC44-A544-CC11564F436C}"/>
    <hyperlink ref="F346" r:id="rId106" xr:uid="{401F2457-FB84-F049-B048-7E6FE3A888F5}"/>
    <hyperlink ref="F347" r:id="rId107" xr:uid="{9005F3B0-242E-CD47-8CE2-247F44AE8E0E}"/>
    <hyperlink ref="F348" r:id="rId108" xr:uid="{D204AD11-3F7D-0F49-93E6-19B713D992B5}"/>
    <hyperlink ref="F349" r:id="rId109" xr:uid="{F8962716-0D22-7346-B3B5-0D8125BFDF5C}"/>
    <hyperlink ref="F350" r:id="rId110" xr:uid="{E3D4BD09-B8DF-AC41-82C3-999E8C41BB36}"/>
    <hyperlink ref="F351" r:id="rId111" xr:uid="{38A05EF0-C053-374D-93EA-DE1890248FE4}"/>
    <hyperlink ref="F352" r:id="rId112" xr:uid="{075D319C-6664-704B-A5E5-1E1FC48F3A73}"/>
    <hyperlink ref="F353" r:id="rId113" xr:uid="{0453B18B-F425-1541-9CBF-1705700EFB0B}"/>
    <hyperlink ref="F354" r:id="rId114" xr:uid="{3DE5A976-6E5C-2C48-8942-3021CB512FBF}"/>
    <hyperlink ref="F355" r:id="rId115" xr:uid="{346CAD43-A35B-F14C-8EA2-A179298446E1}"/>
    <hyperlink ref="F356" r:id="rId116" xr:uid="{67B3FD57-175C-C54D-8C39-D1D89DB24445}"/>
    <hyperlink ref="F357" r:id="rId117" xr:uid="{DCFA6AAF-1670-CE40-B4F1-23103654516A}"/>
    <hyperlink ref="F358" r:id="rId118" xr:uid="{86A107DE-6869-E742-9016-802358D1DE09}"/>
    <hyperlink ref="F359" r:id="rId119" xr:uid="{6C5B5081-D2C6-7549-88AB-71B6BBB5A956}"/>
    <hyperlink ref="F360" r:id="rId120" xr:uid="{978B61C5-DBF0-4443-89F2-F7E8B5098E62}"/>
    <hyperlink ref="F361" r:id="rId121" xr:uid="{0F21C4CB-4582-3243-B187-906663E85562}"/>
    <hyperlink ref="F362" r:id="rId122" xr:uid="{6F8448E8-594A-4D49-93CE-574EFE14A562}"/>
    <hyperlink ref="F363" r:id="rId123" xr:uid="{E9D9DE03-104B-CD47-A44A-68B7EB786BA7}"/>
    <hyperlink ref="F364" r:id="rId124" xr:uid="{B12C325C-514F-014F-976D-9F912A12124F}"/>
    <hyperlink ref="F365" r:id="rId125" xr:uid="{80AE0694-A293-E646-BB33-F652E2620EA8}"/>
    <hyperlink ref="F366" r:id="rId126" xr:uid="{C11E5B0F-D981-B944-9527-F06338A06796}"/>
    <hyperlink ref="F367" r:id="rId127" xr:uid="{30DB24F2-8747-1B41-97AB-9335F3B64F8C}"/>
    <hyperlink ref="F368" r:id="rId128" xr:uid="{D9A62DBA-2938-EE41-BD18-DC9C9C8BC9E1}"/>
    <hyperlink ref="F369" r:id="rId129" xr:uid="{CEFF0D88-D4F2-0B46-B604-E24678E0AFEB}"/>
    <hyperlink ref="F370" r:id="rId130" xr:uid="{F95A9278-28AD-F249-B2DB-CAED4C12D16F}"/>
    <hyperlink ref="F371" r:id="rId131" xr:uid="{C37C7AC7-8F0A-8D4B-9488-DE550E205C82}"/>
    <hyperlink ref="F372" r:id="rId132" xr:uid="{7E312613-4D85-C94E-AB41-CD1AC0BCA435}"/>
    <hyperlink ref="F373" r:id="rId133" xr:uid="{9873F0B8-4F05-7748-8D1A-FDC1E79D455F}"/>
    <hyperlink ref="F374" r:id="rId134" xr:uid="{96C6E94C-5E53-504F-8A45-2A712257E9C6}"/>
    <hyperlink ref="F375" r:id="rId135" xr:uid="{650F72B0-35B9-5843-8DDF-288F70394325}"/>
    <hyperlink ref="F376" r:id="rId136" xr:uid="{8D851109-1F1D-5C46-8FFE-2B084B30E273}"/>
    <hyperlink ref="F377" r:id="rId137" xr:uid="{5B828AF5-3313-9F42-91CD-6B88AF2E5355}"/>
    <hyperlink ref="F378" r:id="rId138" xr:uid="{1D0F8DAA-A255-2F48-A280-5A20F5E5A83E}"/>
    <hyperlink ref="F379" r:id="rId139" xr:uid="{AE0FFD74-3895-CD4D-9F58-61463FB65198}"/>
    <hyperlink ref="F380" r:id="rId140" xr:uid="{2F997B3A-0310-394C-99B5-C138ABA0A254}"/>
    <hyperlink ref="F381" r:id="rId141" xr:uid="{EC218994-FB80-CF44-AFF4-37FF48F65035}"/>
    <hyperlink ref="F382" r:id="rId142" xr:uid="{329219FA-69D5-904B-BBA3-A2103AA422A8}"/>
    <hyperlink ref="F383" r:id="rId143" xr:uid="{83D2D672-4000-8B43-9CC6-910049EDB0C7}"/>
    <hyperlink ref="F384" r:id="rId144" xr:uid="{CDC43B27-5AC8-7B40-994C-129E72A66539}"/>
    <hyperlink ref="F385" r:id="rId145" xr:uid="{4592C7BA-1CCD-4C4E-A4DE-799178A4F601}"/>
    <hyperlink ref="F386" r:id="rId146" xr:uid="{2B6621E6-DEF3-6142-9FA3-A1B300CD59C6}"/>
    <hyperlink ref="F387" r:id="rId147" xr:uid="{B50E1543-8D41-C24F-8325-950D355B1E87}"/>
    <hyperlink ref="F388" r:id="rId148" xr:uid="{E9203996-9297-E947-8DC2-D9BA6DD09A36}"/>
    <hyperlink ref="F389" r:id="rId149" xr:uid="{4556B17C-24EA-554C-9291-55E89795B5A6}"/>
    <hyperlink ref="F390" r:id="rId150" xr:uid="{1D03C8EF-A5BB-494A-8CCC-D50E99CB9FEB}"/>
    <hyperlink ref="F391" r:id="rId151" xr:uid="{F2123657-797D-954C-AC55-C9AFCE2A74C7}"/>
    <hyperlink ref="F392" r:id="rId152" xr:uid="{6841166B-AB89-AA4A-AC22-7F89B9685AF8}"/>
    <hyperlink ref="F393" r:id="rId153" xr:uid="{EF896BF3-5AE7-774A-A166-1DCD2138C1F3}"/>
    <hyperlink ref="F394" r:id="rId154" xr:uid="{67973EF1-2536-734C-97C7-64A581B22C17}"/>
    <hyperlink ref="F395" r:id="rId155" xr:uid="{BBBA7C6F-DF13-264C-A591-DCA11BF676A9}"/>
    <hyperlink ref="F396" r:id="rId156" xr:uid="{E3B62BB3-C492-A041-B22B-023DFA735E56}"/>
    <hyperlink ref="F397" r:id="rId157" xr:uid="{C97CA836-9304-C54C-AA1A-0CECD3DC9931}"/>
    <hyperlink ref="F398" r:id="rId158" xr:uid="{121650DA-FAF3-9346-ABCA-342ADE8FA163}"/>
    <hyperlink ref="F399" r:id="rId159" xr:uid="{0F255124-B98D-BF4F-93E1-35BFA8B1E411}"/>
    <hyperlink ref="F400" r:id="rId160" xr:uid="{22A29EDD-93D2-7344-920D-DA675D82DDD9}"/>
    <hyperlink ref="F401" r:id="rId161" xr:uid="{98BB8E48-2B02-E345-9516-41A6A86F157F}"/>
    <hyperlink ref="F402" r:id="rId162" xr:uid="{0C3C7C0D-7CED-8742-9834-4BF4ABCE81F1}"/>
    <hyperlink ref="F403" r:id="rId163" xr:uid="{2C529576-5E27-7A46-88CA-DE58BA659F23}"/>
    <hyperlink ref="F404" r:id="rId164" xr:uid="{10FAAE95-C3F3-DC40-B638-BE5F7FDFA1D7}"/>
    <hyperlink ref="F405" r:id="rId165" xr:uid="{09084C50-C078-9946-AD21-8DBB3F5B67D5}"/>
    <hyperlink ref="F406" r:id="rId166" xr:uid="{F91E0E39-06FA-AD4A-B885-CF5489A4F08E}"/>
    <hyperlink ref="F407" r:id="rId167" xr:uid="{9AC1F2B8-30C9-B44E-AEF7-6D4A58D80880}"/>
    <hyperlink ref="F408" r:id="rId168" xr:uid="{C1194597-1C10-0247-BD26-B0DCF5E886E4}"/>
    <hyperlink ref="F409" r:id="rId169" xr:uid="{3EEE917F-9E5F-4D4B-9A71-CCE149612F40}"/>
    <hyperlink ref="F410" r:id="rId170" xr:uid="{66C01663-A481-8D48-96CF-05529595A1BA}"/>
    <hyperlink ref="F411" r:id="rId171" xr:uid="{6CE48314-DA48-2540-A847-113E081E40C3}"/>
    <hyperlink ref="F412" r:id="rId172" xr:uid="{7AC052D9-44B0-C34C-B507-38DE29D6DA29}"/>
    <hyperlink ref="F413" r:id="rId173" xr:uid="{9A37624F-DF4D-9B4E-8776-E0F8D83CBFE3}"/>
    <hyperlink ref="F414" r:id="rId174" xr:uid="{C939E0F4-EE28-6545-B119-A7FE113A8418}"/>
    <hyperlink ref="F415" r:id="rId175" xr:uid="{EFFE9F8C-A639-ED40-97D2-874D4D68362B}"/>
    <hyperlink ref="F416" r:id="rId176" xr:uid="{E022E841-2709-6048-9264-2A89023C0F22}"/>
    <hyperlink ref="F417" r:id="rId177" xr:uid="{E74A4FE7-55DC-0846-9CD3-1E445DBAB495}"/>
    <hyperlink ref="F418" r:id="rId178" xr:uid="{A62EB2AA-D29B-134C-BA8C-91EBA211DE80}"/>
    <hyperlink ref="F419" r:id="rId179" xr:uid="{93141298-0C86-984D-B5D8-989EA324BF9A}"/>
    <hyperlink ref="F420" r:id="rId180" xr:uid="{1E197002-95D2-E443-884B-0135B4B5936D}"/>
    <hyperlink ref="F421" r:id="rId181" xr:uid="{BA4523DE-6C19-E545-B260-CA4521059DBA}"/>
    <hyperlink ref="F422" r:id="rId182" xr:uid="{EF549B62-9D91-A04E-B639-958BCB5969CD}"/>
    <hyperlink ref="F423" r:id="rId183" xr:uid="{CF6B5348-50B1-C342-A4AD-4353C24DF637}"/>
    <hyperlink ref="F424" r:id="rId184" xr:uid="{410D4BF0-0552-1641-86CC-56D5513799B1}"/>
    <hyperlink ref="F425" r:id="rId185" xr:uid="{CB792863-907B-F94D-92DF-07FBC3335262}"/>
    <hyperlink ref="F426" r:id="rId186" xr:uid="{C6416477-333F-7D4F-A83E-EBD6D755BC77}"/>
    <hyperlink ref="F427" r:id="rId187" xr:uid="{DBB8207F-AF19-2440-B437-72E03642A4B4}"/>
    <hyperlink ref="F428" r:id="rId188" xr:uid="{2DFE7D68-2310-7B4E-85F0-F81D74608E2F}"/>
    <hyperlink ref="F429" r:id="rId189" xr:uid="{F69F69B1-7DC4-1044-8E8A-3935897697B2}"/>
    <hyperlink ref="F430" r:id="rId190" xr:uid="{8F2EB549-76EE-AF42-82BF-523C07015555}"/>
    <hyperlink ref="F431" r:id="rId191" xr:uid="{42933E26-F022-1E4D-9841-683CD09F9B05}"/>
    <hyperlink ref="F432" r:id="rId192" xr:uid="{B8AB8A0F-7846-094F-AE40-FA5A99673C52}"/>
    <hyperlink ref="F433" r:id="rId193" xr:uid="{C94F4DD4-1395-A649-A9E9-D6FE5C2AD789}"/>
    <hyperlink ref="F434" r:id="rId194" xr:uid="{80DC9FD3-1942-7649-AB46-CB2038D7C30C}"/>
    <hyperlink ref="F435" r:id="rId195" xr:uid="{324FC973-8DCE-E048-9A53-0A63319A7F5D}"/>
    <hyperlink ref="F436" r:id="rId196" xr:uid="{74611F28-2A51-0842-B073-527F38C04C5D}"/>
    <hyperlink ref="F437" r:id="rId197" xr:uid="{6BF7470B-5581-244F-AC7C-C4EE9E9C4A55}"/>
    <hyperlink ref="F438" r:id="rId198" xr:uid="{41B255D8-606F-7446-AF92-B6AB94A380FA}"/>
    <hyperlink ref="F439" r:id="rId199" xr:uid="{5773D8C0-B11D-5E40-BD24-ED01D7F8016E}"/>
    <hyperlink ref="F440" r:id="rId200" xr:uid="{28F005BF-A5EE-DD49-A446-6F8518C95B40}"/>
    <hyperlink ref="F441" r:id="rId201" xr:uid="{49905691-731D-8C49-B6AD-72F09BA2209A}"/>
    <hyperlink ref="F442" r:id="rId202" xr:uid="{2A870B2A-E36D-6248-AA6D-5B8A1F29D55E}"/>
    <hyperlink ref="F443" r:id="rId203" xr:uid="{092B1BF2-BBFA-0A43-A27B-88578E9BADBD}"/>
    <hyperlink ref="F444" r:id="rId204" xr:uid="{1354C139-EFAD-FE40-A9C0-4688AE1DEE85}"/>
    <hyperlink ref="F445" r:id="rId205" xr:uid="{79E15399-1475-3C4D-8659-81F2E9E95B68}"/>
    <hyperlink ref="F446" r:id="rId206" xr:uid="{532B1960-6A9D-3148-B502-C997F5321883}"/>
    <hyperlink ref="F447" r:id="rId207" xr:uid="{1540B2A8-756C-FE4F-BFB5-4CE141736E0D}"/>
    <hyperlink ref="F448" r:id="rId208" xr:uid="{BA0C9479-51AD-3346-8515-1CB3DD06E515}"/>
    <hyperlink ref="F449" r:id="rId209" xr:uid="{440FE62F-CF23-9B44-9973-B1D0AD655367}"/>
    <hyperlink ref="F450" r:id="rId210" xr:uid="{6C094A79-C7BE-FD49-ADBB-6CA49A40332A}"/>
    <hyperlink ref="F451" r:id="rId211" xr:uid="{FAA33E8A-FD78-6343-ADDA-86F31563AA8F}"/>
    <hyperlink ref="F452" r:id="rId212" xr:uid="{DE86222D-FC03-AE41-B663-46610116063F}"/>
    <hyperlink ref="F453" r:id="rId213" xr:uid="{9676D846-323F-B842-B9F8-2CA756457209}"/>
    <hyperlink ref="F454" r:id="rId214" xr:uid="{4C361AD6-1859-804E-90F9-29893E365493}"/>
    <hyperlink ref="F455" r:id="rId215" xr:uid="{8F278E41-F698-A54D-83DA-EBFCB5CCD3F0}"/>
    <hyperlink ref="F456" r:id="rId216" xr:uid="{2E15602E-EB8D-F24B-8F09-3D468420F653}"/>
    <hyperlink ref="F457" r:id="rId217" xr:uid="{BB3A42C3-5FEC-1E49-85F9-ECAFAC7412E6}"/>
    <hyperlink ref="F458" r:id="rId218" xr:uid="{328EBAA5-3A51-E54E-8A7D-4CAB6877E897}"/>
    <hyperlink ref="F459" r:id="rId219" xr:uid="{822EF503-6DFB-D94F-878E-E100411C60F7}"/>
    <hyperlink ref="F460" r:id="rId220" xr:uid="{07600E9A-ACED-B642-9196-C6A25B81B908}"/>
    <hyperlink ref="F461" r:id="rId221" xr:uid="{36C5A4A3-E266-E74E-8380-3C9A7EC1E37B}"/>
    <hyperlink ref="F462" r:id="rId222" xr:uid="{D1DECB4E-476B-2947-B50B-6A78485A704F}"/>
    <hyperlink ref="F463" r:id="rId223" xr:uid="{A44F862B-90AE-1044-B7F4-BB802D635554}"/>
    <hyperlink ref="F464" r:id="rId224" xr:uid="{34D1F077-E393-7D47-A0A0-9C50C9F6EFA3}"/>
    <hyperlink ref="F465" r:id="rId225" xr:uid="{DF55E73A-0765-5C47-BC84-3276AA966B56}"/>
    <hyperlink ref="F466" r:id="rId226" xr:uid="{F8E74F30-4365-0642-83ED-56A5CBAE5196}"/>
    <hyperlink ref="F467" r:id="rId227" xr:uid="{6D331AF4-5F11-ED4E-B4EA-320C648A004E}"/>
    <hyperlink ref="F468" r:id="rId228" xr:uid="{46BC822A-3C87-354E-9A69-C388CA6D410A}"/>
    <hyperlink ref="F469" r:id="rId229" xr:uid="{085CED0B-E829-9B49-A4FE-3B06DE59C0A0}"/>
    <hyperlink ref="F470" r:id="rId230" xr:uid="{B9149143-FE92-CF43-80B2-C666040213F6}"/>
    <hyperlink ref="F471" r:id="rId231" xr:uid="{CAADF4B3-A1F4-FC4C-904B-A0C26966B290}"/>
    <hyperlink ref="F472" r:id="rId232" xr:uid="{D45B22AA-7B89-D043-8313-732DE95CE18F}"/>
    <hyperlink ref="F473" r:id="rId233" xr:uid="{5ED0F550-F210-4F41-A3D0-35FC2DEF48C3}"/>
    <hyperlink ref="F474" r:id="rId234" xr:uid="{876D9C24-681F-4E41-BF98-DE281298498F}"/>
    <hyperlink ref="F475" r:id="rId235" xr:uid="{FE18A53A-83C1-3744-83C1-5954B692A6C2}"/>
    <hyperlink ref="F476" r:id="rId236" xr:uid="{67B7C30E-B639-9A4D-80A5-1A114FC8152E}"/>
    <hyperlink ref="F477" r:id="rId237" xr:uid="{D39EF679-754B-2346-AB1D-D492FFA1C4DB}"/>
    <hyperlink ref="F478" r:id="rId238" xr:uid="{C3ACC7A2-B23A-E34F-B125-82A379793780}"/>
    <hyperlink ref="F479" r:id="rId239" xr:uid="{A515CB06-7072-984C-BCC9-3C4A249E622A}"/>
    <hyperlink ref="F480" r:id="rId240" xr:uid="{5C097299-642F-434C-B288-2A5313CF88C9}"/>
    <hyperlink ref="F481" r:id="rId241" xr:uid="{0B43D988-5BC7-2847-A476-7810CDED380C}"/>
    <hyperlink ref="F482" r:id="rId242" xr:uid="{7F7FB92E-A620-F241-BBCD-9C1212ED02F2}"/>
    <hyperlink ref="F483" r:id="rId243" xr:uid="{C33B4EFA-D205-E344-AD6E-95DE1C8D42A3}"/>
    <hyperlink ref="F484" r:id="rId244" xr:uid="{B4A583AC-FD4D-294A-A5D9-C7243AD9E8AE}"/>
    <hyperlink ref="F485" r:id="rId245" xr:uid="{FCB43FC0-7EA6-764F-ADA3-A69C76455CF8}"/>
    <hyperlink ref="F486" r:id="rId246" xr:uid="{F36F8DFB-CB67-624E-899A-8F976B4072C4}"/>
    <hyperlink ref="F487" r:id="rId247" xr:uid="{FFE49BAC-DC2A-1B46-ADFB-7BC861805859}"/>
    <hyperlink ref="F488" r:id="rId248" xr:uid="{3F39E723-2234-D944-9283-EC7894F28531}"/>
    <hyperlink ref="F489" r:id="rId249" xr:uid="{9A5CDABD-0071-6E43-BBAB-C46D0DB1FAD8}"/>
    <hyperlink ref="F490" r:id="rId250" xr:uid="{F12FF205-2592-3E42-B9BE-29397FF28E00}"/>
    <hyperlink ref="F491" r:id="rId251" xr:uid="{D0F88180-C8E8-4242-9D98-A93F2CBA6024}"/>
    <hyperlink ref="F492" r:id="rId252" xr:uid="{9E8B6F5C-34EA-A240-BFBF-90D4F0B77FE7}"/>
    <hyperlink ref="F493" r:id="rId253" xr:uid="{500F65A2-36B1-954C-A07B-182B1AE33196}"/>
    <hyperlink ref="F494" r:id="rId254" xr:uid="{7A93DFD3-93FB-ED44-8418-354467D0BD7E}"/>
    <hyperlink ref="F495" r:id="rId255" xr:uid="{5CC9FDBE-53FE-2943-8082-471041828BCC}"/>
    <hyperlink ref="F496" r:id="rId256" xr:uid="{6B4B19D3-E46E-D441-B86A-96D159439E5B}"/>
    <hyperlink ref="F497" r:id="rId257" xr:uid="{957BFEAC-8E3A-6449-8B99-29093192F81E}"/>
    <hyperlink ref="F498" r:id="rId258" xr:uid="{8B095EBA-8BA4-124E-8DA6-8EAD8FE1940A}"/>
    <hyperlink ref="F499" r:id="rId259" xr:uid="{2D4D025C-1440-674B-A10D-1D9FC9FB5897}"/>
    <hyperlink ref="F500" r:id="rId260" xr:uid="{9FC3DA02-FB2F-1E40-80DE-824E015B4B1C}"/>
    <hyperlink ref="F501" r:id="rId261" xr:uid="{35D6B751-440B-3446-A9B3-41FCA7505387}"/>
    <hyperlink ref="F502" r:id="rId262" xr:uid="{1FAA43F3-4CFF-C043-BED3-12AB26CF1C0E}"/>
    <hyperlink ref="F503" r:id="rId263" xr:uid="{D3CF6707-4836-8F49-8406-FD6D305D6A73}"/>
    <hyperlink ref="F504" r:id="rId264" xr:uid="{E2F75279-1FFA-9F45-B222-64BC7B8D34D6}"/>
    <hyperlink ref="F505" r:id="rId265" xr:uid="{83AAA4B9-27F8-B346-85A2-DCA5C1202708}"/>
    <hyperlink ref="F506" r:id="rId266" xr:uid="{71E2D456-7F7F-A540-BDBB-61E7E73ACB6E}"/>
    <hyperlink ref="F507" r:id="rId267" xr:uid="{4569DF03-00E9-B848-83BE-6F4F9DF90AF3}"/>
    <hyperlink ref="F508" r:id="rId268" xr:uid="{B6B07E83-0724-864C-829E-67A1CD4CDB11}"/>
    <hyperlink ref="F509" r:id="rId269" xr:uid="{2CDFD138-ECF0-914B-8D04-6BDBFA754C1D}"/>
    <hyperlink ref="F510" r:id="rId270" xr:uid="{B0B834CE-0443-8546-8BBA-0DB545C24786}"/>
    <hyperlink ref="F511" r:id="rId271" xr:uid="{56DD2AD0-C6E0-2A4D-A953-E1AD502B1A4F}"/>
    <hyperlink ref="F512" r:id="rId272" xr:uid="{A75DEAE6-0E21-264F-8ECA-0AE4CBD8EFF9}"/>
    <hyperlink ref="F513" r:id="rId273" xr:uid="{40BBA52B-0677-D646-B120-2534B20CBDB9}"/>
    <hyperlink ref="F514" r:id="rId274" xr:uid="{48D37DDA-D26E-E442-904E-61165529C9E0}"/>
    <hyperlink ref="F515" r:id="rId275" xr:uid="{335AF5DA-108F-7A42-A218-4B5CB5A72662}"/>
    <hyperlink ref="F516" r:id="rId276" xr:uid="{5A86080B-D37B-A047-A7E4-44551D6216CF}"/>
    <hyperlink ref="F517" r:id="rId277" xr:uid="{0BF6A0B1-9180-AB47-A31B-F66730496D91}"/>
    <hyperlink ref="F2" r:id="rId278" xr:uid="{A41CB491-F7EE-0C42-9B2A-E5A1E06311CC}"/>
    <hyperlink ref="F3" r:id="rId279" xr:uid="{44CD21F8-5EC5-C346-A73C-E5628D52B3B1}"/>
    <hyperlink ref="F4" r:id="rId280" xr:uid="{34610472-4B0E-464F-84F5-AC970C71FBFB}"/>
    <hyperlink ref="F5" r:id="rId281" xr:uid="{9844C359-97F4-1744-86C6-39D2CBA03EC5}"/>
    <hyperlink ref="F6" r:id="rId282" xr:uid="{E997595B-9784-584A-BB05-2ACB8AB2A0DB}"/>
    <hyperlink ref="F7" r:id="rId283" xr:uid="{8AADA939-BCC2-564E-B4C0-02029B2860F1}"/>
    <hyperlink ref="F8" r:id="rId284" xr:uid="{3DB0CC11-D2EA-3946-84AE-F75A7B63BDAA}"/>
    <hyperlink ref="F9" r:id="rId285" xr:uid="{478353E7-4286-814B-8E5E-D3E1F18BA62B}"/>
    <hyperlink ref="F10" r:id="rId286" xr:uid="{947BB204-2527-6342-B17E-062E78067489}"/>
    <hyperlink ref="F11" r:id="rId287" xr:uid="{41663A27-13CD-8847-A285-25359CB253B8}"/>
    <hyperlink ref="F12" r:id="rId288" xr:uid="{9CE2D2E2-B7AB-504B-924B-171821024510}"/>
    <hyperlink ref="F13" r:id="rId289" xr:uid="{48C869BF-A9BF-2B45-A245-3E16C6C6B6E6}"/>
    <hyperlink ref="F14" r:id="rId290" xr:uid="{CDBB0173-4C0F-724F-8167-3F099BFC9272}"/>
    <hyperlink ref="F15" r:id="rId291" xr:uid="{08804889-7EF1-2E40-AC7B-4E3A94B198EA}"/>
    <hyperlink ref="F16" r:id="rId292" xr:uid="{BB893DC6-5134-3242-A0AF-ACD78BB6982A}"/>
    <hyperlink ref="F17" r:id="rId293" xr:uid="{ABC678CE-6204-8A49-9337-69FE2AD3008D}"/>
    <hyperlink ref="F18" r:id="rId294" xr:uid="{2E93A1DE-A6D3-0D4F-A74C-4BFC0F6B36A4}"/>
    <hyperlink ref="F19" r:id="rId295" xr:uid="{F7E1DF0B-90EE-5140-8E0A-811CEF1A1405}"/>
    <hyperlink ref="F20" r:id="rId296" xr:uid="{307016C3-DD12-5345-9000-4A722161A1C5}"/>
    <hyperlink ref="F21" r:id="rId297" xr:uid="{4B065ED2-2C6A-3143-A326-799A1B7741B1}"/>
    <hyperlink ref="F22" r:id="rId298" xr:uid="{E94D6C1C-FCAD-7D44-A090-31E1CD56BDD9}"/>
    <hyperlink ref="F23" r:id="rId299" xr:uid="{5FAFE387-A4C7-1A47-AE75-8CF40AE0BA30}"/>
    <hyperlink ref="F24" r:id="rId300" xr:uid="{8E1D07C9-A8A3-BD47-A869-47311285FCF9}"/>
    <hyperlink ref="F25" r:id="rId301" xr:uid="{0DAD71DF-402E-AE42-8012-360694617AE0}"/>
    <hyperlink ref="F26" r:id="rId302" xr:uid="{51DE1E52-F154-FE41-BC05-C29505097BE9}"/>
    <hyperlink ref="F27" r:id="rId303" xr:uid="{D54FB667-3092-374A-BB52-C7EC8DE1761D}"/>
    <hyperlink ref="F28" r:id="rId304" xr:uid="{D700D706-609B-974A-AE3B-705B85465392}"/>
    <hyperlink ref="F29" r:id="rId305" xr:uid="{CB0D47B1-101D-3B47-B4B5-6804FDACACD2}"/>
    <hyperlink ref="F30" r:id="rId306" xr:uid="{33620267-4977-2D41-94E7-5327A5C3D562}"/>
    <hyperlink ref="F31" r:id="rId307" xr:uid="{2F4D1D04-5F1C-6346-8201-EAAB365418B1}"/>
    <hyperlink ref="F32" r:id="rId308" xr:uid="{D5DFD556-B31C-B547-BD62-A6698E44ACE6}"/>
    <hyperlink ref="F33" r:id="rId309" xr:uid="{87FEC51B-CBEF-8941-BD5F-045713214238}"/>
    <hyperlink ref="F34" r:id="rId310" xr:uid="{A7BE0CA2-6F7C-EE41-8873-E980375B6241}"/>
    <hyperlink ref="F35" r:id="rId311" xr:uid="{17AF67BE-5C57-394E-A9CE-6214692F6A3F}"/>
    <hyperlink ref="F36" r:id="rId312" xr:uid="{4789EC33-0994-DC4A-BC86-727C71F19439}"/>
    <hyperlink ref="F37" r:id="rId313" xr:uid="{1C0B6139-C73D-8E44-8F0B-7490C37B3FFE}"/>
    <hyperlink ref="F38" r:id="rId314" xr:uid="{DBBF0142-6017-E24C-9022-990924A439FA}"/>
    <hyperlink ref="F39" r:id="rId315" xr:uid="{BFB749FE-1119-2246-B63A-C9C7F2DDF507}"/>
    <hyperlink ref="F40" r:id="rId316" xr:uid="{AAF9061C-BA57-5C4D-9ED5-21C463D9CADC}"/>
    <hyperlink ref="F41" r:id="rId317" xr:uid="{50E96472-F6C9-E240-AE8B-A99CE03B5D66}"/>
    <hyperlink ref="F42" r:id="rId318" xr:uid="{0E48A521-F66B-684A-97AE-2CC2C593BD33}"/>
    <hyperlink ref="F43" r:id="rId319" xr:uid="{A3974358-7AA8-6947-8DD7-4A15D41EE4BD}"/>
    <hyperlink ref="F44" r:id="rId320" xr:uid="{36EEA879-C2BC-D948-A516-DC1ED5079190}"/>
    <hyperlink ref="F45" r:id="rId321" xr:uid="{213D161B-832B-B045-9963-5915BF24BD08}"/>
    <hyperlink ref="F46" r:id="rId322" xr:uid="{DAC36CEF-D25C-F540-A8F6-EEC18B289AA1}"/>
    <hyperlink ref="F47" r:id="rId323" xr:uid="{0317C064-11A6-D14E-9E34-D04238D66E5F}"/>
    <hyperlink ref="F48" r:id="rId324" xr:uid="{53135678-E631-D647-AA76-19AA62ED016A}"/>
    <hyperlink ref="F49" r:id="rId325" xr:uid="{4F30C9B4-1AFB-5E43-8F35-BD1CED9B0D8E}"/>
    <hyperlink ref="F50" r:id="rId326" xr:uid="{461E9AAF-D4BC-7F4B-9961-B4410DF12917}"/>
    <hyperlink ref="F51" r:id="rId327" xr:uid="{D0567592-7B37-8441-A27B-F4740F96F36D}"/>
    <hyperlink ref="F52" r:id="rId328" xr:uid="{01DBDE82-8DC3-DD49-9B3E-C48E68573B3C}"/>
    <hyperlink ref="F53" r:id="rId329" xr:uid="{378650A7-6531-CF4D-8762-8E0852F99754}"/>
    <hyperlink ref="F54" r:id="rId330" xr:uid="{D4CB5167-60F6-1E41-8FE5-430E2B28B76D}"/>
    <hyperlink ref="F55" r:id="rId331" xr:uid="{6709DE9E-C033-354C-AA3B-C24DA79C2A59}"/>
    <hyperlink ref="F56" r:id="rId332" xr:uid="{B4DA6362-A453-964F-9062-5F66734C3CB5}"/>
    <hyperlink ref="F57" r:id="rId333" xr:uid="{FDF3C9D1-F16A-F14A-838B-D2FDB528EE8F}"/>
    <hyperlink ref="F58" r:id="rId334" xr:uid="{C9E1C95F-D641-A747-A9F7-672B43E526FD}"/>
    <hyperlink ref="F59" r:id="rId335" xr:uid="{20EEA6C9-050D-6940-8D3D-10D4FF19D739}"/>
    <hyperlink ref="F60" r:id="rId336" xr:uid="{6C707B18-5B28-3E45-A868-9C723FAFEAF8}"/>
    <hyperlink ref="F61" r:id="rId337" xr:uid="{C0295DDA-2AB3-0442-AE84-EF42D03FF63F}"/>
    <hyperlink ref="F62" r:id="rId338" xr:uid="{67B67908-ED9A-7A43-A201-3F2524167AAD}"/>
    <hyperlink ref="F63" r:id="rId339" xr:uid="{DEE6411F-6D74-2241-87D1-BC234DC57D5F}"/>
    <hyperlink ref="F64" r:id="rId340" xr:uid="{E509672C-0335-744E-B363-85BC6C0001F5}"/>
    <hyperlink ref="F65" r:id="rId341" xr:uid="{A33CDB5B-36B0-324F-A2A1-77702E4178D0}"/>
    <hyperlink ref="F66" r:id="rId342" xr:uid="{232A3697-4379-294E-8B3C-33040E4DB870}"/>
    <hyperlink ref="F67" r:id="rId343" xr:uid="{0C2528C5-7581-7D42-A802-AED6FD8E5660}"/>
    <hyperlink ref="F68" r:id="rId344" xr:uid="{8D28CD88-3439-9F41-BE61-ED8E2ABA95A9}"/>
    <hyperlink ref="F69" r:id="rId345" xr:uid="{C3896072-07DF-EC4D-A0DE-8DA1B04732EF}"/>
    <hyperlink ref="F70" r:id="rId346" xr:uid="{F8C96B31-F3EE-8441-8D2E-8B371D30A97E}"/>
    <hyperlink ref="F71" r:id="rId347" xr:uid="{006C5D6E-8283-894D-855C-2B2BCE201BF9}"/>
    <hyperlink ref="F72" r:id="rId348" xr:uid="{B64D38BE-A368-3F49-BE46-7165F60587DA}"/>
    <hyperlink ref="F73" r:id="rId349" xr:uid="{70A014E0-5117-5B48-9BB7-1E734F697D22}"/>
    <hyperlink ref="F74" r:id="rId350" xr:uid="{5BFECBB9-5E10-D444-8C76-498924D09862}"/>
    <hyperlink ref="F75" r:id="rId351" xr:uid="{C31B9858-849C-4C4E-9E55-79F9556B7EF7}"/>
    <hyperlink ref="F76" r:id="rId352" xr:uid="{B3C43BD4-4E7D-D743-9B8E-25C90354F123}"/>
    <hyperlink ref="F77" r:id="rId353" xr:uid="{BD328EAB-8964-7549-816B-78CA5C4425CB}"/>
    <hyperlink ref="F78" r:id="rId354" xr:uid="{3FBB1877-2AB8-F24D-A3FF-6D46B877771E}"/>
    <hyperlink ref="F79" r:id="rId355" xr:uid="{ADEC969B-8ABE-3B42-82EA-A99DCA15D0EA}"/>
    <hyperlink ref="F80" r:id="rId356" xr:uid="{BA77431B-445E-C94B-BAB4-05543812D469}"/>
    <hyperlink ref="F81" r:id="rId357" xr:uid="{2D69B5A3-5880-E840-B3B4-FC546913ABA6}"/>
    <hyperlink ref="F82" r:id="rId358" xr:uid="{ABAAE361-CA7E-B84F-8EBE-C698728FFF40}"/>
    <hyperlink ref="F83" r:id="rId359" xr:uid="{2BB0C75D-807D-0D4B-8CEA-B2106D00FA19}"/>
    <hyperlink ref="F84" r:id="rId360" xr:uid="{1060E6FF-1380-7F4E-ABD7-C8F7B8E7F2CD}"/>
    <hyperlink ref="F85" r:id="rId361" xr:uid="{98D6128A-F8AF-5A4A-B30A-7175A723A2BF}"/>
    <hyperlink ref="F86" r:id="rId362" xr:uid="{72B9EB4F-D553-454C-A370-0BA262DFA64D}"/>
    <hyperlink ref="F87" r:id="rId363" xr:uid="{8FCB1FFF-A8C6-F848-9858-2C5ED6D1CEC3}"/>
    <hyperlink ref="F88" r:id="rId364" xr:uid="{9EAFA6D5-1EE1-164E-B878-22383E21A75A}"/>
    <hyperlink ref="F89" r:id="rId365" xr:uid="{2CDC7E5E-9874-804A-8B8C-6B8C1F5A6800}"/>
    <hyperlink ref="F90" r:id="rId366" xr:uid="{183BD806-930C-214E-8241-E73663D735EF}"/>
    <hyperlink ref="F91" r:id="rId367" xr:uid="{8ACE5414-A6C3-6D49-BB88-65AAD0FACF45}"/>
    <hyperlink ref="F92" r:id="rId368" xr:uid="{A4386BB0-F019-1B44-8839-33AB6A719142}"/>
    <hyperlink ref="F93" r:id="rId369" xr:uid="{C984FBD8-36C3-804F-A231-B286499B5118}"/>
    <hyperlink ref="F94" r:id="rId370" xr:uid="{7F1EB5EF-278E-E14F-B0E0-723014557C8E}"/>
    <hyperlink ref="F95" r:id="rId371" xr:uid="{2CBE9708-340D-424A-9189-432A96692E8A}"/>
    <hyperlink ref="F96" r:id="rId372" xr:uid="{2D9A5E2B-025B-C04A-A7ED-1BE20A50CD6F}"/>
    <hyperlink ref="F97" r:id="rId373" xr:uid="{7DA195ED-6361-CD4E-AB73-6D5E70AAE753}"/>
    <hyperlink ref="F98" r:id="rId374" xr:uid="{A57A35D1-02D0-8240-8B41-45E5E94C0EBC}"/>
    <hyperlink ref="F99" r:id="rId375" xr:uid="{91C13786-C95E-E448-863E-EB9EAD734E8F}"/>
    <hyperlink ref="F100" r:id="rId376" xr:uid="{3F006142-F003-894A-994D-5F919EDC800E}"/>
    <hyperlink ref="F101" r:id="rId377" xr:uid="{38A7FE9E-1F49-CE4A-911C-135AE60D41DB}"/>
    <hyperlink ref="F102" r:id="rId378" xr:uid="{5D432E08-340C-EE42-98B0-928B93751A5F}"/>
    <hyperlink ref="F103" r:id="rId379" xr:uid="{7A69F73E-EB17-4D4A-A6A9-771029E24E9F}"/>
    <hyperlink ref="F104" r:id="rId380" xr:uid="{419930EA-2767-3B45-B3DF-B4825E4C2656}"/>
    <hyperlink ref="F105" r:id="rId381" xr:uid="{E4272341-4E50-CB4A-9FDC-CE711625853A}"/>
    <hyperlink ref="F106" r:id="rId382" xr:uid="{DD12FBC0-7B0F-5941-BEFE-527A6AE58B89}"/>
    <hyperlink ref="F107" r:id="rId383" xr:uid="{C46F4091-926B-1347-98D5-94EA76B82D27}"/>
    <hyperlink ref="F108" r:id="rId384" xr:uid="{5F47AA2F-FA70-C24A-9D13-D8B5BF9EB54D}"/>
    <hyperlink ref="F109" r:id="rId385" xr:uid="{02C4A42B-F014-A948-AE85-1F05FD702AA4}"/>
    <hyperlink ref="F110" r:id="rId386" xr:uid="{3D74B033-BA0F-9F4A-BCFD-D27AE4CF7E10}"/>
    <hyperlink ref="F111" r:id="rId387" xr:uid="{43266DF2-9AFB-324D-BF33-1ABA734B64A9}"/>
    <hyperlink ref="F112" r:id="rId388" xr:uid="{1C9F4D03-8714-F94F-A13C-75FA94D12400}"/>
    <hyperlink ref="F113" r:id="rId389" xr:uid="{E8FBCE76-5BA3-494E-BEEC-FA6D5586EF32}"/>
    <hyperlink ref="F114" r:id="rId390" xr:uid="{4F5B90C6-273C-0245-A369-FB26D43FB764}"/>
    <hyperlink ref="F115" r:id="rId391" xr:uid="{41A5318F-E868-EE48-8617-653152EFAC75}"/>
    <hyperlink ref="F116" r:id="rId392" xr:uid="{037A4D7F-EDCB-B143-A90C-90A4389F7794}"/>
    <hyperlink ref="F117" r:id="rId393" xr:uid="{E5984951-5832-B44D-9EE9-9426E291D1EF}"/>
    <hyperlink ref="F118" r:id="rId394" xr:uid="{548829EA-CBFE-154E-8571-5C4E371F5413}"/>
    <hyperlink ref="F119" r:id="rId395" xr:uid="{3BC84C25-D83F-C346-87E6-8A999F7DAD83}"/>
    <hyperlink ref="F120" r:id="rId396" xr:uid="{54BED454-B5FA-0D4C-B2B4-3C18B78DD147}"/>
    <hyperlink ref="F121" r:id="rId397" xr:uid="{C3E06622-D522-8B49-8982-3BFB22D10824}"/>
    <hyperlink ref="F122" r:id="rId398" xr:uid="{9CAA13D3-ED16-F74E-B8F4-329EBBE0EC2F}"/>
    <hyperlink ref="F123" r:id="rId399" xr:uid="{3DAD6E12-60CC-C946-A66C-24B9027F97B3}"/>
    <hyperlink ref="F124" r:id="rId400" xr:uid="{470D8532-89AB-894C-A0CE-EA85EF9E3834}"/>
    <hyperlink ref="F125" r:id="rId401" xr:uid="{7CAE4FC4-A0B6-844B-9660-C495B071E908}"/>
    <hyperlink ref="F126" r:id="rId402" xr:uid="{9D8D2B07-77AE-334E-8FD2-478B87B8E310}"/>
    <hyperlink ref="F127" r:id="rId403" xr:uid="{DC30131E-33D9-FA4D-AAD4-3A679B77C771}"/>
    <hyperlink ref="F128" r:id="rId404" xr:uid="{922291BA-F941-EE46-9DD3-E063D8CD0451}"/>
    <hyperlink ref="F129" r:id="rId405" xr:uid="{BFE929B4-DEF4-E24F-89F9-16EBFDC3B974}"/>
    <hyperlink ref="F130" r:id="rId406" xr:uid="{04AB3D5A-DF6A-CB4D-B617-A5D6F5A047F0}"/>
    <hyperlink ref="F131" r:id="rId407" xr:uid="{C45EE44D-759F-7D4A-9F4D-B4CB6B9A0531}"/>
    <hyperlink ref="F132" r:id="rId408" xr:uid="{0208F803-7D2D-704E-8B1D-AF206B7FDA4B}"/>
    <hyperlink ref="F133" r:id="rId409" xr:uid="{B93AF319-8F45-D54C-AF39-D50DD5173726}"/>
    <hyperlink ref="F134" r:id="rId410" xr:uid="{6966FC38-CE9E-B547-B094-D2DDF5A718F4}"/>
    <hyperlink ref="F135" r:id="rId411" xr:uid="{B0C40EBF-74D7-E84F-939C-F2C77956C848}"/>
    <hyperlink ref="F136" r:id="rId412" xr:uid="{1227E378-391D-E44E-88BB-EB2650F138CE}"/>
    <hyperlink ref="F137" r:id="rId413" xr:uid="{58682AFA-0E87-CD4D-9DD6-149FA0DB1112}"/>
    <hyperlink ref="F138" r:id="rId414" xr:uid="{0E3D355D-4E84-904C-8278-7F28038DF2CA}"/>
    <hyperlink ref="F139" r:id="rId415" xr:uid="{6EBCDABA-94DD-CA44-9020-6FE809902646}"/>
    <hyperlink ref="F140" r:id="rId416" xr:uid="{9CB1364E-C893-4B42-9EFD-EBD1170B0A29}"/>
    <hyperlink ref="F141" r:id="rId417" xr:uid="{BFD296D7-DF44-3B47-A2F2-28576C8E005D}"/>
    <hyperlink ref="F142" r:id="rId418" xr:uid="{55B8455F-1FEF-094F-9C2B-95BD03CDE8AA}"/>
    <hyperlink ref="F143" r:id="rId419" xr:uid="{BDA68584-26DE-E540-BAD9-5AB796458381}"/>
    <hyperlink ref="F144" r:id="rId420" xr:uid="{6C8450EE-107C-214E-8F1C-1E5BF7B53326}"/>
    <hyperlink ref="F145" r:id="rId421" xr:uid="{DD5C71A3-1BAA-6F40-AD1B-A95C136918B6}"/>
    <hyperlink ref="F146" r:id="rId422" xr:uid="{1064B9A0-426A-644A-A9E9-BFA6B05E3E5F}"/>
    <hyperlink ref="F147" r:id="rId423" xr:uid="{182741C0-F97A-6F40-AD07-8DD5C5045719}"/>
    <hyperlink ref="F148" r:id="rId424" xr:uid="{D97D4A83-B87D-3242-89AD-94EA58F451E5}"/>
    <hyperlink ref="F149" r:id="rId425" xr:uid="{EBB0F932-5FF5-E946-BA5D-21B467C0388B}"/>
    <hyperlink ref="F150" r:id="rId426" xr:uid="{3F136C31-714C-3448-B69A-FA136E30B393}"/>
    <hyperlink ref="F151" r:id="rId427" xr:uid="{EA3984C1-D53A-FC43-952F-B2C6EBE03537}"/>
    <hyperlink ref="F152" r:id="rId428" xr:uid="{E592FDAB-8320-3840-A71E-6D81C1DB55E1}"/>
    <hyperlink ref="F153" r:id="rId429" xr:uid="{3AE9A62A-C530-484C-8E2F-5486DD0B0E82}"/>
    <hyperlink ref="F154" r:id="rId430" xr:uid="{71954F3F-39BA-214D-9A5F-4DDDD8105D3B}"/>
    <hyperlink ref="F155" r:id="rId431" xr:uid="{46EDB317-4C19-DB4A-9885-7B4C78587EEC}"/>
    <hyperlink ref="F156" r:id="rId432" xr:uid="{1D1E9D57-F68B-A644-908F-2F4ADF01868D}"/>
    <hyperlink ref="F157" r:id="rId433" xr:uid="{8FCAE7B9-7748-B44B-9F6B-D15FBDCC3DE6}"/>
    <hyperlink ref="F158" r:id="rId434" xr:uid="{4B4D4B6B-319A-4E4B-8AAE-A53FB721D281}"/>
    <hyperlink ref="F159" r:id="rId435" xr:uid="{227AC4DD-CDEC-C846-9F0E-86D5BD3EF10F}"/>
    <hyperlink ref="F160" r:id="rId436" xr:uid="{45660162-B72C-BE49-A190-4B81A411F548}"/>
    <hyperlink ref="F161" r:id="rId437" xr:uid="{1ED6D8DE-A298-664D-9AE0-96D0C13904D3}"/>
    <hyperlink ref="F162" r:id="rId438" xr:uid="{2916A0FB-3938-7747-BB4C-F31C35185299}"/>
    <hyperlink ref="F163" r:id="rId439" xr:uid="{AFB0EF1B-4811-9C49-8B22-ABD423E376CD}"/>
    <hyperlink ref="F164" r:id="rId440" xr:uid="{39C58C57-C074-5442-81A1-FA3497707174}"/>
    <hyperlink ref="F165" r:id="rId441" xr:uid="{705DC667-66B2-8F4C-87EA-B6C81F96AF5D}"/>
    <hyperlink ref="F166" r:id="rId442" xr:uid="{E04392A9-BE4B-D647-8BDF-EF1C25D525FB}"/>
    <hyperlink ref="F167" r:id="rId443" xr:uid="{CB9A55FC-1015-FF41-8CE1-17DDAE6A6A80}"/>
    <hyperlink ref="F168" r:id="rId444" xr:uid="{51C06AD8-8F3B-8A4C-BAE8-9524435D245A}"/>
    <hyperlink ref="F169" r:id="rId445" xr:uid="{7136EA71-4601-9D4C-9E88-B8AE0D35970B}"/>
    <hyperlink ref="F170" r:id="rId446" xr:uid="{4722325E-8E90-CE4E-A2F0-4E13E94AFAD4}"/>
    <hyperlink ref="F171" r:id="rId447" xr:uid="{A9ED860C-F57D-594A-AA29-E72098FAB5AD}"/>
    <hyperlink ref="F172" r:id="rId448" xr:uid="{7C28203D-0E61-3C43-9709-1FE5A9EBDFD9}"/>
    <hyperlink ref="F173" r:id="rId449" xr:uid="{8896165B-8964-FF4A-AB1C-FE8D8C4CB69B}"/>
    <hyperlink ref="F174" r:id="rId450" xr:uid="{F61CB5E8-CC9E-9C4B-AFC8-93C69A73D779}"/>
    <hyperlink ref="F175" r:id="rId451" xr:uid="{21F9B54D-1A65-FB40-9413-892F81E8B197}"/>
    <hyperlink ref="F176" r:id="rId452" xr:uid="{79B06BF7-2A5B-3A48-B363-8740A5E1CD84}"/>
    <hyperlink ref="F177" r:id="rId453" xr:uid="{84889235-8B0E-F341-A883-E750AA31598D}"/>
    <hyperlink ref="F178" r:id="rId454" xr:uid="{A110197C-A9D7-DE48-8F2A-798C69D8EDCB}"/>
    <hyperlink ref="F179" r:id="rId455" xr:uid="{257C1600-7C13-AE4A-92E6-5093FBE50483}"/>
    <hyperlink ref="F180" r:id="rId456" xr:uid="{BD04D4BD-E94F-894D-9045-3D3D3D498333}"/>
    <hyperlink ref="F181" r:id="rId457" xr:uid="{38161411-3CC7-6840-836D-4645C7907AC3}"/>
    <hyperlink ref="F182" r:id="rId458" xr:uid="{A0405CCE-9A11-0145-942F-F7E3FD145A23}"/>
    <hyperlink ref="F183" r:id="rId459" xr:uid="{4AD635B5-9A7E-4B47-B6A1-F4767B0921F5}"/>
    <hyperlink ref="F184" r:id="rId460" xr:uid="{EE83E467-D22D-4E47-A8EB-027280C5ACB6}"/>
    <hyperlink ref="F185" r:id="rId461" xr:uid="{D5F3A0A5-5F43-DC42-878C-0E3E5680B8DB}"/>
    <hyperlink ref="F186" r:id="rId462" xr:uid="{870FD7E1-EAD0-114B-A524-A38D77813594}"/>
    <hyperlink ref="F187" r:id="rId463" xr:uid="{D67F35C6-B042-8B4F-95DF-425C746218EE}"/>
    <hyperlink ref="F188" r:id="rId464" xr:uid="{DB1C2CEF-303F-0A4A-8FB4-E4BF6238CCDB}"/>
    <hyperlink ref="F189" r:id="rId465" xr:uid="{E3E328B9-03A0-524E-B171-5F459CA63872}"/>
    <hyperlink ref="F190" r:id="rId466" xr:uid="{9FD872B9-ACE4-8741-A717-994089BB1667}"/>
    <hyperlink ref="F191" r:id="rId467" xr:uid="{515AB57B-A635-2E43-808D-78DF06CDCDF3}"/>
    <hyperlink ref="F192" r:id="rId468" xr:uid="{9F86AF83-1EFB-BB46-9691-DCE52D5A97F5}"/>
    <hyperlink ref="F193" r:id="rId469" xr:uid="{BCC95EB6-C4FA-B147-A2F0-B8033D286AD6}"/>
    <hyperlink ref="F194" r:id="rId470" xr:uid="{DAAECA6C-58AC-CA4A-AF72-15E1907BA73D}"/>
    <hyperlink ref="F195" r:id="rId471" xr:uid="{D03E681F-89C1-984E-8EA0-C8A6A769BEB8}"/>
    <hyperlink ref="F196" r:id="rId472" xr:uid="{A08C160F-4EE6-B346-9846-C0616B4D6B45}"/>
    <hyperlink ref="F197" r:id="rId473" xr:uid="{09966F63-59A7-EB48-B53B-31C4F29F4EC2}"/>
    <hyperlink ref="F198" r:id="rId474" xr:uid="{47162C2E-ADBA-9941-ADEC-941D203E4BC9}"/>
    <hyperlink ref="F199" r:id="rId475" xr:uid="{515A4C26-E638-834D-B683-8A0632DC8D81}"/>
    <hyperlink ref="F200" r:id="rId476" xr:uid="{A8749628-65BF-EF4D-8500-AEC53E9A6DFD}"/>
    <hyperlink ref="F201" r:id="rId477" xr:uid="{AE63CE70-6F96-1745-BA78-597EE04E1E0E}"/>
    <hyperlink ref="F202" r:id="rId478" xr:uid="{F2FA6D27-F24C-C141-9AD7-D8DA454035D7}"/>
    <hyperlink ref="F203" r:id="rId479" xr:uid="{9DA283E3-C5AC-AF4B-864B-52FC3E3D2A14}"/>
    <hyperlink ref="F204" r:id="rId480" xr:uid="{6212A6E1-EA76-6041-A94B-0E2AD7E0F3DE}"/>
    <hyperlink ref="F205" r:id="rId481" xr:uid="{A35A8915-9C07-C745-A742-2720ADE0DEAC}"/>
    <hyperlink ref="F206" r:id="rId482" xr:uid="{129A998E-A6E2-F246-A0DD-D9BFF8D40010}"/>
    <hyperlink ref="F207" r:id="rId483" xr:uid="{B3F4FFA8-B891-D341-9A86-338237F9B125}"/>
    <hyperlink ref="F208" r:id="rId484" xr:uid="{73D77BA3-6FE2-E040-AB96-1D2FBEADEFC1}"/>
    <hyperlink ref="F209" r:id="rId485" xr:uid="{BECA98B2-4AC6-2041-973A-AEAB8028BAC9}"/>
    <hyperlink ref="F210" r:id="rId486" xr:uid="{9FDAA102-9D38-DC4B-9D93-5CD8B2718770}"/>
    <hyperlink ref="F211" r:id="rId487" xr:uid="{9306320A-1708-6648-8864-E3B986910063}"/>
    <hyperlink ref="F212" r:id="rId488" xr:uid="{6EC89E26-18AE-FC40-93F3-54622A2F7D80}"/>
    <hyperlink ref="F213" r:id="rId489" xr:uid="{763C7C96-B40F-D14F-A8F5-421FA689E7AD}"/>
    <hyperlink ref="F215" r:id="rId490" xr:uid="{DD439F0F-D26D-F445-A0C7-68C8532E793A}"/>
    <hyperlink ref="F216" r:id="rId491" xr:uid="{25B55912-55F3-3A4A-8B03-49A588F41AA4}"/>
    <hyperlink ref="F217" r:id="rId492" xr:uid="{EFFA3C4A-B6EA-0542-94F9-D893431589ED}"/>
    <hyperlink ref="F218" r:id="rId493" xr:uid="{B18E6004-5485-564C-B8CC-9D816BA9246E}"/>
    <hyperlink ref="F219" r:id="rId494" xr:uid="{AE08DB56-24BA-7845-9FF1-BF1513BF7BAF}"/>
    <hyperlink ref="F220" r:id="rId495" xr:uid="{A66CACAA-510E-7D48-9116-D61286A85C4A}"/>
    <hyperlink ref="F221" r:id="rId496" xr:uid="{B9FE9496-D44A-B54F-A998-EDC7C9792D04}"/>
    <hyperlink ref="F222" r:id="rId497" xr:uid="{AB4BD414-520C-B949-A378-C3EF1FAC4F22}"/>
    <hyperlink ref="F223" r:id="rId498" xr:uid="{94C44D52-DB9E-154D-99E6-F89FFEFA9C3D}"/>
    <hyperlink ref="F224" r:id="rId499" xr:uid="{D7CB74F6-86F9-8446-9DA9-11CC34E8FE9F}"/>
    <hyperlink ref="F225" r:id="rId500" xr:uid="{21493DE8-97CB-864F-96C5-F0770DF558F0}"/>
    <hyperlink ref="F226" r:id="rId501" xr:uid="{E479FD77-EDE7-4249-951D-A06DE8B7F78B}"/>
    <hyperlink ref="F227" r:id="rId502" xr:uid="{C4E14C69-349B-BA41-BB3E-4CEE1BE4017A}"/>
    <hyperlink ref="F228" r:id="rId503" xr:uid="{D51F083E-C487-6446-BDBF-28A82F7A5FBF}"/>
    <hyperlink ref="F229" r:id="rId504" xr:uid="{A33080DA-B350-5444-95C0-6C17C1AFF535}"/>
    <hyperlink ref="F230" r:id="rId505" xr:uid="{DB410AF4-C88A-DE49-9B28-B8B15D98E431}"/>
    <hyperlink ref="F231" r:id="rId506" xr:uid="{A6E4FB31-B0D9-EA44-9289-590FCFE3D02F}"/>
    <hyperlink ref="F232" r:id="rId507" xr:uid="{334C2631-B7F1-0D40-8048-73562888A901}"/>
    <hyperlink ref="F233" r:id="rId508" xr:uid="{28BCBC92-07AA-2246-BB5A-CC7EDB783C03}"/>
    <hyperlink ref="F234" r:id="rId509" xr:uid="{FC852CE5-9E09-2443-A3CD-C3113602C5B2}"/>
    <hyperlink ref="F235" r:id="rId510" xr:uid="{BA8DB9FD-EF02-664C-8421-1A397EE974BA}"/>
    <hyperlink ref="F236" r:id="rId511" xr:uid="{E6C97DD6-1C7A-C448-A931-99AA98C71F8F}"/>
    <hyperlink ref="F237" r:id="rId512" xr:uid="{A26A0D89-B188-B44C-BE44-3F594C1912BA}"/>
    <hyperlink ref="F214" r:id="rId513" xr:uid="{DF40827A-8057-9D4E-912B-82B231BA6655}"/>
  </hyperlink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filterMode="1">
    <outlinePr summaryBelow="0" summaryRight="0"/>
  </sheetPr>
  <dimension ref="A1:AH726"/>
  <sheetViews>
    <sheetView workbookViewId="0">
      <pane xSplit="5" ySplit="1" topLeftCell="F2" activePane="bottomRight" state="frozen"/>
      <selection pane="topRight" activeCell="F1" sqref="F1"/>
      <selection pane="bottomLeft" activeCell="A2" sqref="A2"/>
      <selection pane="bottomRight" activeCell="F2" sqref="F2"/>
    </sheetView>
  </sheetViews>
  <sheetFormatPr baseColWidth="10" defaultColWidth="14.5" defaultRowHeight="15" customHeight="1"/>
  <cols>
    <col min="4" max="5" width="6.1640625" customWidth="1"/>
    <col min="6" max="6" width="7.6640625" customWidth="1"/>
    <col min="11" max="11" width="9.6640625" customWidth="1"/>
    <col min="12" max="12" width="8.6640625" hidden="1" customWidth="1"/>
    <col min="13" max="13" width="16.6640625" customWidth="1"/>
    <col min="18" max="18" width="19.33203125" customWidth="1"/>
    <col min="19" max="19" width="11.6640625" customWidth="1"/>
    <col min="20" max="20" width="15.33203125" customWidth="1"/>
    <col min="21" max="21" width="14.33203125" customWidth="1"/>
    <col min="22" max="22" width="17.33203125" customWidth="1"/>
    <col min="27" max="27" width="11.33203125" customWidth="1"/>
    <col min="28" max="28" width="13.5" customWidth="1"/>
  </cols>
  <sheetData>
    <row r="1" spans="1:34" ht="13">
      <c r="A1" s="1" t="s">
        <v>0</v>
      </c>
      <c r="B1" s="1" t="s">
        <v>1</v>
      </c>
      <c r="C1" s="1"/>
      <c r="D1" s="1" t="s">
        <v>2083</v>
      </c>
      <c r="E1" s="1" t="s">
        <v>2084</v>
      </c>
      <c r="F1" s="1" t="s">
        <v>1428</v>
      </c>
      <c r="G1" s="1" t="s">
        <v>1429</v>
      </c>
      <c r="H1" s="1" t="s">
        <v>3</v>
      </c>
      <c r="I1" s="1" t="s">
        <v>4</v>
      </c>
      <c r="J1" s="1" t="s">
        <v>1430</v>
      </c>
      <c r="K1" s="2" t="s">
        <v>2087</v>
      </c>
      <c r="L1" s="2" t="s">
        <v>2089</v>
      </c>
      <c r="M1" s="2" t="s">
        <v>2092</v>
      </c>
      <c r="N1" s="2" t="s">
        <v>2627</v>
      </c>
      <c r="O1" s="2" t="s">
        <v>2628</v>
      </c>
      <c r="P1" s="2" t="s">
        <v>2629</v>
      </c>
      <c r="Q1" s="2" t="s">
        <v>2630</v>
      </c>
      <c r="R1" s="2" t="s">
        <v>2631</v>
      </c>
      <c r="S1" s="2"/>
      <c r="T1" s="2"/>
      <c r="U1" s="2"/>
      <c r="V1" s="2"/>
      <c r="W1" s="2"/>
      <c r="X1" s="2"/>
      <c r="Y1" s="2"/>
      <c r="Z1" s="2"/>
      <c r="AA1" s="2"/>
      <c r="AB1" s="2"/>
      <c r="AC1" s="2"/>
      <c r="AD1" s="2"/>
      <c r="AE1" s="2"/>
      <c r="AF1" s="40"/>
      <c r="AG1" s="2"/>
      <c r="AH1" s="2"/>
    </row>
    <row r="2" spans="1:34" ht="13" hidden="1">
      <c r="A2" s="3" t="s">
        <v>1432</v>
      </c>
      <c r="B2" s="4" t="s">
        <v>1433</v>
      </c>
      <c r="C2" s="4"/>
      <c r="D2" s="4"/>
      <c r="E2" s="4"/>
      <c r="F2" s="4">
        <v>2022</v>
      </c>
      <c r="G2" s="4" t="s">
        <v>1434</v>
      </c>
      <c r="H2" s="5" t="s">
        <v>1436</v>
      </c>
      <c r="I2" s="4" t="s">
        <v>1437</v>
      </c>
      <c r="J2" s="4" t="s">
        <v>1438</v>
      </c>
      <c r="K2" s="2"/>
      <c r="L2" s="2"/>
      <c r="M2" s="2"/>
      <c r="N2" s="2"/>
      <c r="O2" s="2"/>
      <c r="P2" s="2"/>
      <c r="Q2" s="2"/>
      <c r="R2" s="2"/>
      <c r="S2" s="2"/>
      <c r="T2" s="2"/>
      <c r="U2" s="2"/>
      <c r="V2" s="2"/>
      <c r="W2" s="2"/>
      <c r="X2" s="2"/>
      <c r="Y2" s="2"/>
      <c r="Z2" s="2"/>
      <c r="AA2" s="2"/>
      <c r="AB2" s="2"/>
      <c r="AC2" s="2"/>
      <c r="AD2" s="2"/>
      <c r="AE2" s="2"/>
      <c r="AF2" s="2"/>
      <c r="AG2" s="2"/>
      <c r="AH2" s="2"/>
    </row>
    <row r="3" spans="1:34" ht="13">
      <c r="A3" s="3" t="s">
        <v>5</v>
      </c>
      <c r="B3" s="4" t="s">
        <v>6</v>
      </c>
      <c r="C3" s="4" t="s">
        <v>6</v>
      </c>
      <c r="D3" s="4" t="s">
        <v>7</v>
      </c>
      <c r="E3" s="4" t="s">
        <v>7</v>
      </c>
      <c r="F3" s="4">
        <v>2022</v>
      </c>
      <c r="G3" s="4" t="s">
        <v>1439</v>
      </c>
      <c r="H3" s="5" t="s">
        <v>1440</v>
      </c>
      <c r="I3" s="4" t="s">
        <v>9</v>
      </c>
      <c r="J3" s="4" t="s">
        <v>1438</v>
      </c>
      <c r="K3" s="2" t="s">
        <v>2632</v>
      </c>
      <c r="L3" s="2"/>
      <c r="M3" s="2"/>
      <c r="N3" s="2" t="s">
        <v>2633</v>
      </c>
      <c r="O3" s="2" t="s">
        <v>2634</v>
      </c>
      <c r="P3" s="2" t="s">
        <v>2635</v>
      </c>
      <c r="Q3" s="2" t="s">
        <v>2636</v>
      </c>
      <c r="R3" s="2"/>
      <c r="S3" s="2"/>
      <c r="T3" s="2"/>
      <c r="U3" s="2"/>
      <c r="V3" s="2"/>
      <c r="W3" s="2"/>
      <c r="X3" s="2"/>
      <c r="Y3" s="2"/>
      <c r="Z3" s="2"/>
      <c r="AA3" s="2"/>
      <c r="AB3" s="2"/>
      <c r="AC3" s="2"/>
      <c r="AD3" s="2"/>
      <c r="AE3" s="2"/>
      <c r="AF3" s="40"/>
      <c r="AG3" s="2"/>
      <c r="AH3" s="2"/>
    </row>
    <row r="4" spans="1:34" ht="13">
      <c r="A4" s="3" t="s">
        <v>10</v>
      </c>
      <c r="B4" s="4" t="s">
        <v>11</v>
      </c>
      <c r="C4" s="4" t="s">
        <v>11</v>
      </c>
      <c r="D4" s="4" t="s">
        <v>7</v>
      </c>
      <c r="E4" s="4" t="s">
        <v>7</v>
      </c>
      <c r="F4" s="4">
        <v>2022</v>
      </c>
      <c r="G4" s="4" t="s">
        <v>1441</v>
      </c>
      <c r="H4" s="5" t="s">
        <v>1442</v>
      </c>
      <c r="I4" s="4" t="s">
        <v>13</v>
      </c>
      <c r="J4" s="4" t="s">
        <v>1438</v>
      </c>
      <c r="K4" s="2" t="s">
        <v>2637</v>
      </c>
      <c r="L4" s="2"/>
      <c r="M4" s="2"/>
      <c r="N4" s="2" t="s">
        <v>2638</v>
      </c>
      <c r="O4" s="2" t="s">
        <v>2639</v>
      </c>
      <c r="P4" s="2" t="s">
        <v>2640</v>
      </c>
      <c r="Q4" s="2" t="s">
        <v>2641</v>
      </c>
      <c r="R4" s="2"/>
      <c r="S4" s="2"/>
      <c r="T4" s="2"/>
      <c r="U4" s="2"/>
      <c r="V4" s="2"/>
      <c r="W4" s="2"/>
      <c r="X4" s="2"/>
      <c r="Y4" s="2"/>
      <c r="Z4" s="2"/>
      <c r="AA4" s="2"/>
      <c r="AB4" s="2"/>
      <c r="AC4" s="2"/>
      <c r="AD4" s="2"/>
      <c r="AE4" s="2"/>
      <c r="AF4" s="40"/>
      <c r="AG4" s="2"/>
      <c r="AH4" s="2"/>
    </row>
    <row r="5" spans="1:34" ht="13" hidden="1">
      <c r="A5" s="3" t="s">
        <v>1443</v>
      </c>
      <c r="B5" s="4" t="s">
        <v>1444</v>
      </c>
      <c r="C5" s="4"/>
      <c r="D5" s="4"/>
      <c r="E5" s="4"/>
      <c r="F5" s="4">
        <v>2022</v>
      </c>
      <c r="G5" s="4" t="s">
        <v>1445</v>
      </c>
      <c r="H5" s="5" t="s">
        <v>1447</v>
      </c>
      <c r="I5" s="4" t="s">
        <v>1448</v>
      </c>
      <c r="J5" s="4" t="s">
        <v>1449</v>
      </c>
      <c r="K5" s="2"/>
      <c r="L5" s="2"/>
      <c r="M5" s="2"/>
      <c r="N5" s="2"/>
      <c r="O5" s="2"/>
      <c r="P5" s="2"/>
      <c r="Q5" s="2"/>
      <c r="R5" s="2"/>
      <c r="S5" s="2"/>
      <c r="T5" s="2"/>
      <c r="U5" s="2"/>
      <c r="V5" s="2"/>
      <c r="W5" s="2"/>
      <c r="X5" s="2"/>
      <c r="Y5" s="2"/>
      <c r="Z5" s="2"/>
      <c r="AA5" s="2"/>
      <c r="AB5" s="2"/>
      <c r="AC5" s="2"/>
      <c r="AD5" s="2"/>
      <c r="AE5" s="2"/>
      <c r="AF5" s="2"/>
      <c r="AG5" s="2"/>
      <c r="AH5" s="2"/>
    </row>
    <row r="6" spans="1:34" ht="13" hidden="1">
      <c r="A6" s="3" t="s">
        <v>934</v>
      </c>
      <c r="B6" s="4" t="s">
        <v>1450</v>
      </c>
      <c r="C6" s="4"/>
      <c r="D6" s="4"/>
      <c r="E6" s="4"/>
      <c r="F6" s="4">
        <v>2022</v>
      </c>
      <c r="G6" s="4" t="s">
        <v>1451</v>
      </c>
      <c r="H6" s="5" t="s">
        <v>1453</v>
      </c>
      <c r="I6" s="6"/>
      <c r="J6" s="4" t="s">
        <v>1438</v>
      </c>
      <c r="K6" s="2"/>
      <c r="L6" s="2"/>
      <c r="M6" s="2"/>
      <c r="N6" s="2"/>
      <c r="O6" s="2"/>
      <c r="P6" s="2"/>
      <c r="Q6" s="2"/>
      <c r="R6" s="2"/>
      <c r="S6" s="2"/>
      <c r="T6" s="2"/>
      <c r="U6" s="2"/>
      <c r="V6" s="2"/>
      <c r="W6" s="2"/>
      <c r="X6" s="2"/>
      <c r="Y6" s="2"/>
      <c r="Z6" s="2"/>
      <c r="AA6" s="2"/>
      <c r="AB6" s="2"/>
      <c r="AC6" s="2"/>
      <c r="AD6" s="2"/>
      <c r="AE6" s="2"/>
      <c r="AF6" s="2"/>
      <c r="AG6" s="2"/>
      <c r="AH6" s="2"/>
    </row>
    <row r="7" spans="1:34" ht="13" hidden="1">
      <c r="A7" s="3" t="s">
        <v>14</v>
      </c>
      <c r="B7" s="4" t="s">
        <v>15</v>
      </c>
      <c r="C7" s="4" t="s">
        <v>15</v>
      </c>
      <c r="D7" s="4" t="s">
        <v>16</v>
      </c>
      <c r="E7" s="4"/>
      <c r="F7" s="4">
        <v>2022</v>
      </c>
      <c r="G7" s="4" t="s">
        <v>1454</v>
      </c>
      <c r="H7" s="5" t="s">
        <v>1455</v>
      </c>
      <c r="I7" s="4" t="s">
        <v>18</v>
      </c>
      <c r="J7" s="4" t="s">
        <v>1438</v>
      </c>
      <c r="K7" s="2"/>
      <c r="L7" s="2"/>
      <c r="M7" s="2"/>
      <c r="N7" s="2"/>
      <c r="O7" s="2"/>
      <c r="P7" s="2"/>
      <c r="Q7" s="2"/>
      <c r="R7" s="2"/>
      <c r="S7" s="2"/>
      <c r="T7" s="2"/>
      <c r="U7" s="2"/>
      <c r="V7" s="2"/>
      <c r="W7" s="2"/>
      <c r="X7" s="2"/>
      <c r="Y7" s="2"/>
      <c r="Z7" s="2"/>
      <c r="AA7" s="2"/>
      <c r="AB7" s="2"/>
      <c r="AC7" s="2"/>
      <c r="AD7" s="2"/>
      <c r="AE7" s="2"/>
      <c r="AF7" s="2"/>
      <c r="AG7" s="2"/>
      <c r="AH7" s="2"/>
    </row>
    <row r="8" spans="1:34" ht="25.5" customHeight="1">
      <c r="A8" s="3" t="s">
        <v>19</v>
      </c>
      <c r="B8" s="4" t="s">
        <v>20</v>
      </c>
      <c r="C8" s="4" t="s">
        <v>20</v>
      </c>
      <c r="D8" s="4" t="s">
        <v>7</v>
      </c>
      <c r="E8" s="4" t="s">
        <v>7</v>
      </c>
      <c r="F8" s="4">
        <v>2022</v>
      </c>
      <c r="G8" s="4" t="s">
        <v>1451</v>
      </c>
      <c r="H8" s="5" t="s">
        <v>1456</v>
      </c>
      <c r="I8" s="6"/>
      <c r="J8" s="4" t="s">
        <v>1438</v>
      </c>
      <c r="K8" s="2" t="s">
        <v>2642</v>
      </c>
      <c r="L8" s="2"/>
      <c r="M8" s="2"/>
      <c r="N8" s="2" t="s">
        <v>2643</v>
      </c>
      <c r="O8" s="2" t="s">
        <v>2644</v>
      </c>
      <c r="P8" s="2" t="s">
        <v>2645</v>
      </c>
      <c r="Q8" s="2" t="s">
        <v>2641</v>
      </c>
      <c r="U8" s="2"/>
      <c r="V8" s="2"/>
      <c r="W8" s="2"/>
      <c r="X8" s="2"/>
      <c r="Y8" s="2"/>
      <c r="Z8" s="2"/>
      <c r="AA8" s="2"/>
      <c r="AB8" s="2"/>
      <c r="AC8" s="2"/>
      <c r="AD8" s="2"/>
      <c r="AE8" s="2"/>
      <c r="AF8" s="40"/>
      <c r="AG8" s="2"/>
      <c r="AH8" s="2"/>
    </row>
    <row r="9" spans="1:34" ht="42">
      <c r="A9" s="3" t="s">
        <v>22</v>
      </c>
      <c r="B9" s="4" t="s">
        <v>23</v>
      </c>
      <c r="C9" s="4" t="s">
        <v>23</v>
      </c>
      <c r="D9" s="4" t="s">
        <v>7</v>
      </c>
      <c r="E9" s="4" t="s">
        <v>7</v>
      </c>
      <c r="F9" s="4">
        <v>2022</v>
      </c>
      <c r="G9" s="4" t="s">
        <v>1457</v>
      </c>
      <c r="H9" s="5" t="s">
        <v>1458</v>
      </c>
      <c r="I9" s="4" t="s">
        <v>25</v>
      </c>
      <c r="J9" s="4" t="s">
        <v>1438</v>
      </c>
      <c r="K9" s="2"/>
      <c r="L9" s="2"/>
      <c r="M9" s="2"/>
      <c r="N9" s="2" t="s">
        <v>2646</v>
      </c>
      <c r="O9" s="2" t="s">
        <v>2647</v>
      </c>
      <c r="P9" s="2" t="s">
        <v>2635</v>
      </c>
      <c r="Q9" s="2" t="s">
        <v>2641</v>
      </c>
      <c r="S9" s="51"/>
      <c r="T9" s="51" t="s">
        <v>2648</v>
      </c>
      <c r="U9" s="2"/>
      <c r="V9" s="2" t="s">
        <v>2649</v>
      </c>
      <c r="W9" s="2"/>
      <c r="X9" s="2"/>
      <c r="Y9" s="2"/>
      <c r="Z9" s="2"/>
      <c r="AA9" s="2"/>
      <c r="AB9" s="2"/>
      <c r="AC9" s="2"/>
      <c r="AD9" s="2"/>
      <c r="AE9" s="2"/>
      <c r="AF9" s="40"/>
      <c r="AG9" s="2"/>
      <c r="AH9" s="2"/>
    </row>
    <row r="10" spans="1:34" ht="13" hidden="1">
      <c r="A10" s="3" t="s">
        <v>26</v>
      </c>
      <c r="B10" s="4" t="s">
        <v>27</v>
      </c>
      <c r="C10" s="4" t="s">
        <v>27</v>
      </c>
      <c r="D10" s="4" t="s">
        <v>16</v>
      </c>
      <c r="E10" s="4"/>
      <c r="F10" s="4">
        <v>2022</v>
      </c>
      <c r="G10" s="4" t="s">
        <v>1457</v>
      </c>
      <c r="H10" s="5" t="s">
        <v>1459</v>
      </c>
      <c r="I10" s="4" t="s">
        <v>29</v>
      </c>
      <c r="J10" s="4" t="s">
        <v>1438</v>
      </c>
      <c r="K10" s="2"/>
      <c r="L10" s="2"/>
      <c r="M10" s="2"/>
      <c r="N10" s="2"/>
      <c r="O10" s="2"/>
      <c r="P10" s="2"/>
      <c r="Q10" s="2"/>
      <c r="R10" s="2"/>
      <c r="S10" s="2"/>
      <c r="T10" s="2"/>
      <c r="U10" s="2"/>
      <c r="V10" s="2"/>
      <c r="W10" s="2"/>
      <c r="X10" s="2"/>
      <c r="Y10" s="2"/>
      <c r="Z10" s="2"/>
      <c r="AA10" s="2"/>
      <c r="AB10" s="2"/>
      <c r="AC10" s="2"/>
      <c r="AD10" s="2"/>
      <c r="AE10" s="2"/>
      <c r="AF10" s="2"/>
      <c r="AG10" s="2"/>
      <c r="AH10" s="2"/>
    </row>
    <row r="11" spans="1:34" ht="18.75" customHeight="1">
      <c r="A11" s="3" t="s">
        <v>30</v>
      </c>
      <c r="B11" s="4" t="s">
        <v>31</v>
      </c>
      <c r="C11" s="4" t="s">
        <v>31</v>
      </c>
      <c r="D11" s="4" t="s">
        <v>7</v>
      </c>
      <c r="E11" s="4" t="s">
        <v>7</v>
      </c>
      <c r="F11" s="4">
        <v>2021</v>
      </c>
      <c r="G11" s="4" t="s">
        <v>1460</v>
      </c>
      <c r="H11" s="5" t="s">
        <v>1461</v>
      </c>
      <c r="I11" s="4" t="s">
        <v>33</v>
      </c>
      <c r="J11" s="4" t="s">
        <v>1449</v>
      </c>
      <c r="K11" s="2" t="s">
        <v>2650</v>
      </c>
      <c r="L11" s="2"/>
      <c r="M11" s="2"/>
      <c r="N11" s="2" t="s">
        <v>2651</v>
      </c>
      <c r="O11" s="2" t="s">
        <v>2652</v>
      </c>
      <c r="P11" s="2" t="s">
        <v>2653</v>
      </c>
      <c r="Q11" s="2" t="s">
        <v>2654</v>
      </c>
      <c r="R11" s="2"/>
      <c r="S11" s="2"/>
      <c r="T11" s="2"/>
      <c r="U11" s="2"/>
      <c r="V11" s="2"/>
      <c r="W11" s="2"/>
      <c r="X11" s="2"/>
      <c r="Y11" s="2"/>
      <c r="Z11" s="2"/>
      <c r="AA11" s="2"/>
      <c r="AB11" s="2"/>
      <c r="AC11" s="2"/>
      <c r="AD11" s="2"/>
      <c r="AE11" s="2"/>
      <c r="AF11" s="40"/>
      <c r="AG11" s="2"/>
      <c r="AH11" s="2"/>
    </row>
    <row r="12" spans="1:34" ht="13" hidden="1">
      <c r="A12" s="3" t="s">
        <v>34</v>
      </c>
      <c r="B12" s="4" t="s">
        <v>35</v>
      </c>
      <c r="C12" s="4" t="s">
        <v>35</v>
      </c>
      <c r="D12" s="4" t="s">
        <v>16</v>
      </c>
      <c r="E12" s="4"/>
      <c r="F12" s="4">
        <v>2021</v>
      </c>
      <c r="G12" s="4" t="s">
        <v>1462</v>
      </c>
      <c r="H12" s="5" t="s">
        <v>1463</v>
      </c>
      <c r="I12" s="4" t="s">
        <v>37</v>
      </c>
      <c r="J12" s="4" t="s">
        <v>1438</v>
      </c>
      <c r="K12" s="2"/>
      <c r="L12" s="2"/>
      <c r="M12" s="2"/>
      <c r="N12" s="2"/>
      <c r="O12" s="2"/>
      <c r="P12" s="2"/>
      <c r="Q12" s="2"/>
      <c r="R12" s="2"/>
      <c r="S12" s="2"/>
      <c r="T12" s="2"/>
      <c r="U12" s="2"/>
      <c r="V12" s="2"/>
      <c r="W12" s="2"/>
      <c r="X12" s="2"/>
      <c r="Y12" s="2"/>
      <c r="Z12" s="2"/>
      <c r="AA12" s="2"/>
      <c r="AB12" s="2"/>
      <c r="AC12" s="2"/>
      <c r="AD12" s="2"/>
      <c r="AE12" s="2"/>
      <c r="AF12" s="2"/>
      <c r="AG12" s="2"/>
      <c r="AH12" s="2"/>
    </row>
    <row r="13" spans="1:34" ht="13" hidden="1">
      <c r="A13" s="3" t="s">
        <v>38</v>
      </c>
      <c r="B13" s="4" t="s">
        <v>39</v>
      </c>
      <c r="C13" s="4" t="s">
        <v>39</v>
      </c>
      <c r="D13" s="4" t="s">
        <v>16</v>
      </c>
      <c r="E13" s="4"/>
      <c r="F13" s="4">
        <v>2021</v>
      </c>
      <c r="G13" s="4" t="s">
        <v>1464</v>
      </c>
      <c r="H13" s="5" t="s">
        <v>1465</v>
      </c>
      <c r="I13" s="4" t="s">
        <v>41</v>
      </c>
      <c r="J13" s="4" t="s">
        <v>1438</v>
      </c>
      <c r="K13" s="2"/>
      <c r="L13" s="2"/>
      <c r="M13" s="2"/>
      <c r="N13" s="2"/>
      <c r="O13" s="2"/>
      <c r="P13" s="2"/>
      <c r="Q13" s="2"/>
      <c r="R13" s="2"/>
      <c r="S13" s="2"/>
      <c r="T13" s="2"/>
      <c r="U13" s="2"/>
      <c r="V13" s="2"/>
      <c r="W13" s="2"/>
      <c r="X13" s="2"/>
      <c r="Y13" s="2"/>
      <c r="Z13" s="2"/>
      <c r="AA13" s="2"/>
      <c r="AB13" s="2"/>
      <c r="AC13" s="2"/>
      <c r="AD13" s="2"/>
      <c r="AE13" s="2"/>
      <c r="AF13" s="2"/>
      <c r="AG13" s="2"/>
      <c r="AH13" s="2"/>
    </row>
    <row r="14" spans="1:34" ht="13">
      <c r="A14" s="3" t="s">
        <v>42</v>
      </c>
      <c r="B14" s="4" t="s">
        <v>43</v>
      </c>
      <c r="C14" s="4" t="s">
        <v>43</v>
      </c>
      <c r="D14" s="4" t="s">
        <v>7</v>
      </c>
      <c r="E14" s="4" t="s">
        <v>7</v>
      </c>
      <c r="F14" s="4">
        <v>2021</v>
      </c>
      <c r="G14" s="4" t="s">
        <v>1466</v>
      </c>
      <c r="H14" s="5" t="s">
        <v>1467</v>
      </c>
      <c r="I14" s="4" t="s">
        <v>45</v>
      </c>
      <c r="J14" s="4" t="s">
        <v>1449</v>
      </c>
      <c r="K14" s="2"/>
      <c r="L14" s="2"/>
      <c r="M14" s="2"/>
      <c r="N14" s="2" t="s">
        <v>2655</v>
      </c>
      <c r="O14" s="2" t="s">
        <v>2656</v>
      </c>
      <c r="P14" s="2" t="s">
        <v>2635</v>
      </c>
      <c r="Q14" s="2" t="s">
        <v>2641</v>
      </c>
      <c r="R14" s="40"/>
      <c r="S14" s="40"/>
      <c r="T14" s="40" t="s">
        <v>2657</v>
      </c>
      <c r="U14" s="2" t="s">
        <v>2653</v>
      </c>
      <c r="V14" s="2" t="s">
        <v>2658</v>
      </c>
      <c r="W14" s="2" t="s">
        <v>2659</v>
      </c>
      <c r="X14" s="2"/>
      <c r="Y14" s="2"/>
      <c r="Z14" s="2"/>
      <c r="AA14" s="2"/>
      <c r="AB14" s="2"/>
      <c r="AC14" s="2"/>
      <c r="AD14" s="2"/>
      <c r="AE14" s="2"/>
      <c r="AF14" s="40"/>
      <c r="AG14" s="2"/>
      <c r="AH14" s="2"/>
    </row>
    <row r="15" spans="1:34" ht="13" hidden="1">
      <c r="A15" s="3" t="s">
        <v>49</v>
      </c>
      <c r="B15" s="4" t="s">
        <v>50</v>
      </c>
      <c r="C15" s="4" t="s">
        <v>50</v>
      </c>
      <c r="D15" s="4" t="s">
        <v>16</v>
      </c>
      <c r="E15" s="4"/>
      <c r="F15" s="4">
        <v>2021</v>
      </c>
      <c r="G15" s="4" t="s">
        <v>1469</v>
      </c>
      <c r="H15" s="5" t="s">
        <v>1470</v>
      </c>
      <c r="I15" s="4" t="s">
        <v>52</v>
      </c>
      <c r="J15" s="4" t="s">
        <v>1438</v>
      </c>
      <c r="K15" s="2"/>
      <c r="L15" s="2"/>
      <c r="M15" s="2"/>
      <c r="N15" s="2"/>
      <c r="O15" s="2"/>
      <c r="P15" s="2"/>
      <c r="Q15" s="2"/>
      <c r="R15" s="2"/>
      <c r="S15" s="2"/>
      <c r="T15" s="2"/>
      <c r="U15" s="2"/>
      <c r="V15" s="2"/>
      <c r="W15" s="2"/>
      <c r="X15" s="2"/>
      <c r="Y15" s="2"/>
      <c r="Z15" s="2"/>
      <c r="AA15" s="2"/>
      <c r="AB15" s="2"/>
      <c r="AC15" s="2"/>
      <c r="AD15" s="2"/>
      <c r="AE15" s="2"/>
      <c r="AF15" s="2"/>
      <c r="AG15" s="2"/>
      <c r="AH15" s="2"/>
    </row>
    <row r="16" spans="1:34" ht="13">
      <c r="A16" s="3" t="s">
        <v>53</v>
      </c>
      <c r="B16" s="4" t="s">
        <v>54</v>
      </c>
      <c r="C16" s="4" t="s">
        <v>54</v>
      </c>
      <c r="D16" s="4" t="s">
        <v>7</v>
      </c>
      <c r="E16" s="4" t="s">
        <v>7</v>
      </c>
      <c r="F16" s="4">
        <v>2021</v>
      </c>
      <c r="G16" s="4" t="s">
        <v>1460</v>
      </c>
      <c r="H16" s="5" t="s">
        <v>1471</v>
      </c>
      <c r="I16" s="4" t="s">
        <v>56</v>
      </c>
      <c r="J16" s="4" t="s">
        <v>1449</v>
      </c>
      <c r="K16" s="2" t="s">
        <v>2660</v>
      </c>
      <c r="L16" s="2"/>
      <c r="M16" s="2"/>
      <c r="N16" s="2" t="s">
        <v>2661</v>
      </c>
      <c r="O16" s="2" t="s">
        <v>2662</v>
      </c>
      <c r="P16" s="2" t="s">
        <v>2635</v>
      </c>
      <c r="Q16" s="2" t="s">
        <v>2641</v>
      </c>
      <c r="R16" s="2"/>
      <c r="S16" s="2"/>
      <c r="T16" s="40" t="s">
        <v>2663</v>
      </c>
      <c r="U16" s="2" t="s">
        <v>2636</v>
      </c>
      <c r="V16" s="2" t="s">
        <v>2664</v>
      </c>
      <c r="W16" s="2" t="s">
        <v>2665</v>
      </c>
      <c r="X16" s="2" t="s">
        <v>2560</v>
      </c>
      <c r="Y16" s="2"/>
      <c r="Z16" s="2"/>
      <c r="AA16" s="2"/>
      <c r="AB16" s="2"/>
      <c r="AC16" s="2"/>
      <c r="AD16" s="2"/>
      <c r="AE16" s="2"/>
      <c r="AF16" s="40"/>
      <c r="AG16" s="2"/>
      <c r="AH16" s="2"/>
    </row>
    <row r="17" spans="1:34" ht="13" hidden="1">
      <c r="A17" s="3" t="s">
        <v>57</v>
      </c>
      <c r="B17" s="4" t="s">
        <v>58</v>
      </c>
      <c r="C17" s="4" t="s">
        <v>58</v>
      </c>
      <c r="D17" s="4" t="s">
        <v>16</v>
      </c>
      <c r="E17" s="4"/>
      <c r="F17" s="4">
        <v>2021</v>
      </c>
      <c r="G17" s="4" t="s">
        <v>1472</v>
      </c>
      <c r="H17" s="5" t="s">
        <v>1473</v>
      </c>
      <c r="I17" s="4" t="s">
        <v>60</v>
      </c>
      <c r="J17" s="4" t="s">
        <v>1449</v>
      </c>
      <c r="K17" s="2"/>
      <c r="L17" s="2"/>
      <c r="M17" s="2"/>
      <c r="N17" s="2"/>
      <c r="O17" s="2"/>
      <c r="P17" s="2"/>
      <c r="Q17" s="2"/>
      <c r="R17" s="2"/>
      <c r="S17" s="2"/>
      <c r="T17" s="2"/>
      <c r="U17" s="2"/>
      <c r="V17" s="2"/>
      <c r="W17" s="2"/>
      <c r="X17" s="2"/>
      <c r="Y17" s="2"/>
      <c r="Z17" s="2"/>
      <c r="AA17" s="2"/>
      <c r="AB17" s="2"/>
      <c r="AC17" s="2"/>
      <c r="AD17" s="2"/>
      <c r="AE17" s="2"/>
      <c r="AF17" s="2"/>
      <c r="AG17" s="2"/>
      <c r="AH17" s="2"/>
    </row>
    <row r="18" spans="1:34" ht="13" hidden="1">
      <c r="A18" s="3" t="s">
        <v>61</v>
      </c>
      <c r="B18" s="4" t="s">
        <v>62</v>
      </c>
      <c r="C18" s="4" t="s">
        <v>62</v>
      </c>
      <c r="D18" s="4" t="s">
        <v>16</v>
      </c>
      <c r="E18" s="4"/>
      <c r="F18" s="4">
        <v>2021</v>
      </c>
      <c r="G18" s="4" t="s">
        <v>1472</v>
      </c>
      <c r="H18" s="5" t="s">
        <v>1474</v>
      </c>
      <c r="I18" s="4" t="s">
        <v>64</v>
      </c>
      <c r="J18" s="4" t="s">
        <v>1449</v>
      </c>
      <c r="K18" s="2"/>
      <c r="L18" s="2"/>
      <c r="M18" s="2"/>
      <c r="N18" s="2"/>
      <c r="O18" s="2"/>
      <c r="P18" s="2"/>
      <c r="Q18" s="2"/>
      <c r="R18" s="2"/>
      <c r="S18" s="2"/>
      <c r="T18" s="2"/>
      <c r="U18" s="2"/>
      <c r="V18" s="2"/>
      <c r="W18" s="2"/>
      <c r="X18" s="2"/>
      <c r="Y18" s="2"/>
      <c r="Z18" s="2"/>
      <c r="AA18" s="2"/>
      <c r="AB18" s="2"/>
      <c r="AC18" s="2"/>
      <c r="AD18" s="2"/>
      <c r="AE18" s="2"/>
      <c r="AF18" s="2"/>
      <c r="AG18" s="2"/>
      <c r="AH18" s="2"/>
    </row>
    <row r="19" spans="1:34" ht="14">
      <c r="A19" s="7" t="s">
        <v>65</v>
      </c>
      <c r="B19" s="8" t="s">
        <v>66</v>
      </c>
      <c r="C19" s="8" t="s">
        <v>66</v>
      </c>
      <c r="D19" s="8" t="s">
        <v>7</v>
      </c>
      <c r="E19" s="8" t="s">
        <v>16</v>
      </c>
      <c r="F19" s="8">
        <v>2021</v>
      </c>
      <c r="G19" s="8" t="s">
        <v>1475</v>
      </c>
      <c r="H19" s="9" t="s">
        <v>1476</v>
      </c>
      <c r="I19" s="8" t="s">
        <v>68</v>
      </c>
      <c r="J19" s="8" t="s">
        <v>1438</v>
      </c>
      <c r="K19" s="11" t="s">
        <v>2666</v>
      </c>
      <c r="L19" s="11"/>
      <c r="M19" s="11"/>
      <c r="N19" s="11"/>
      <c r="O19" s="11"/>
      <c r="P19" s="11" t="s">
        <v>2575</v>
      </c>
      <c r="Q19" s="11" t="s">
        <v>2575</v>
      </c>
      <c r="R19" s="11"/>
      <c r="S19" s="11" t="s">
        <v>2570</v>
      </c>
      <c r="T19" s="11" t="s">
        <v>2667</v>
      </c>
      <c r="U19" s="11" t="s">
        <v>2668</v>
      </c>
      <c r="V19" s="11" t="s">
        <v>2669</v>
      </c>
      <c r="W19" s="52" t="s">
        <v>2568</v>
      </c>
      <c r="X19" s="38" t="s">
        <v>2589</v>
      </c>
      <c r="Y19" s="38" t="s">
        <v>2670</v>
      </c>
      <c r="Z19" s="38" t="s">
        <v>2671</v>
      </c>
      <c r="AA19" s="38"/>
      <c r="AB19" s="38"/>
      <c r="AC19" s="38"/>
      <c r="AD19" s="38"/>
      <c r="AE19" s="38"/>
      <c r="AF19" s="52"/>
      <c r="AG19" s="38"/>
      <c r="AH19" s="38"/>
    </row>
    <row r="20" spans="1:34" ht="13">
      <c r="A20" s="3" t="s">
        <v>69</v>
      </c>
      <c r="B20" s="4" t="s">
        <v>70</v>
      </c>
      <c r="C20" s="4" t="s">
        <v>70</v>
      </c>
      <c r="D20" s="4" t="s">
        <v>7</v>
      </c>
      <c r="E20" s="4" t="s">
        <v>7</v>
      </c>
      <c r="F20" s="4">
        <v>2021</v>
      </c>
      <c r="G20" s="4" t="s">
        <v>1477</v>
      </c>
      <c r="H20" s="5" t="s">
        <v>1478</v>
      </c>
      <c r="I20" s="4" t="s">
        <v>72</v>
      </c>
      <c r="J20" s="4" t="s">
        <v>1438</v>
      </c>
      <c r="K20" s="2" t="s">
        <v>2672</v>
      </c>
      <c r="L20" s="2"/>
      <c r="M20" s="2"/>
      <c r="N20" s="2" t="s">
        <v>2673</v>
      </c>
      <c r="O20" s="2" t="s">
        <v>2674</v>
      </c>
      <c r="P20" s="2" t="s">
        <v>2675</v>
      </c>
      <c r="Q20" s="2" t="s">
        <v>2641</v>
      </c>
      <c r="R20" s="2"/>
      <c r="S20" s="40" t="s">
        <v>2676</v>
      </c>
      <c r="T20" s="2">
        <f>COUNTIFS($Q$3:$Q$226, "Lab*",$P$3:$P$226,"Educational*")</f>
        <v>48</v>
      </c>
      <c r="U20" s="2">
        <f>COUNTIFS($Q$3:$Q$226, "Lab*",$P$3:$P$226,"OSS")</f>
        <v>12</v>
      </c>
      <c r="V20" s="2">
        <f>COUNTIFS($Q$3:$Q$226, "Lab*",$P$3:$P$226,"Industry")</f>
        <v>0</v>
      </c>
      <c r="W20" s="40">
        <f>SUM(T20:V20)</f>
        <v>60</v>
      </c>
      <c r="X20" s="53">
        <f>W20/$W$32</f>
        <v>0.83333333333333337</v>
      </c>
      <c r="Y20" s="70">
        <f t="shared" ref="Y20:Z20" si="0">T20/$W$32</f>
        <v>0.66666666666666663</v>
      </c>
      <c r="Z20" s="45">
        <f t="shared" si="0"/>
        <v>0.16666666666666666</v>
      </c>
      <c r="AA20" s="45">
        <f>SUM(Y20:Z20)</f>
        <v>0.83333333333333326</v>
      </c>
      <c r="AB20" s="2"/>
      <c r="AC20" s="2"/>
      <c r="AD20" s="2"/>
      <c r="AE20" s="2"/>
      <c r="AF20" s="40"/>
      <c r="AG20" s="2"/>
      <c r="AH20" s="2"/>
    </row>
    <row r="21" spans="1:34" ht="14">
      <c r="A21" s="3" t="s">
        <v>73</v>
      </c>
      <c r="B21" s="4" t="s">
        <v>74</v>
      </c>
      <c r="C21" s="4" t="s">
        <v>74</v>
      </c>
      <c r="D21" s="4" t="s">
        <v>7</v>
      </c>
      <c r="E21" s="4" t="s">
        <v>7</v>
      </c>
      <c r="F21" s="4">
        <v>2021</v>
      </c>
      <c r="G21" s="4" t="s">
        <v>1479</v>
      </c>
      <c r="H21" s="5" t="s">
        <v>1480</v>
      </c>
      <c r="I21" s="4" t="s">
        <v>76</v>
      </c>
      <c r="J21" s="4" t="s">
        <v>1449</v>
      </c>
      <c r="K21" s="2" t="s">
        <v>2677</v>
      </c>
      <c r="L21" s="2"/>
      <c r="M21" s="2"/>
      <c r="N21" s="2" t="s">
        <v>2678</v>
      </c>
      <c r="O21" s="2" t="s">
        <v>2679</v>
      </c>
      <c r="P21" s="50" t="s">
        <v>2680</v>
      </c>
      <c r="Q21" s="2" t="s">
        <v>2641</v>
      </c>
      <c r="R21" s="2"/>
      <c r="S21" s="2"/>
      <c r="T21" s="2" t="s">
        <v>2681</v>
      </c>
      <c r="U21" s="2" t="s">
        <v>2682</v>
      </c>
      <c r="V21" s="2" t="s">
        <v>2683</v>
      </c>
      <c r="W21" s="40"/>
      <c r="X21" s="54"/>
      <c r="Y21" s="2"/>
      <c r="Z21" s="2"/>
      <c r="AA21" s="2"/>
      <c r="AB21" s="2"/>
      <c r="AC21" s="2"/>
      <c r="AD21" s="2"/>
      <c r="AE21" s="2"/>
      <c r="AF21" s="40"/>
      <c r="AG21" s="2"/>
      <c r="AH21" s="2"/>
    </row>
    <row r="22" spans="1:34" ht="14">
      <c r="A22" s="3" t="s">
        <v>77</v>
      </c>
      <c r="B22" s="4" t="s">
        <v>78</v>
      </c>
      <c r="C22" s="4" t="s">
        <v>78</v>
      </c>
      <c r="D22" s="4" t="s">
        <v>7</v>
      </c>
      <c r="E22" s="4" t="s">
        <v>7</v>
      </c>
      <c r="F22" s="4">
        <v>2021</v>
      </c>
      <c r="G22" s="4" t="s">
        <v>1460</v>
      </c>
      <c r="H22" s="5" t="s">
        <v>1481</v>
      </c>
      <c r="I22" s="4" t="s">
        <v>80</v>
      </c>
      <c r="J22" s="4" t="s">
        <v>1449</v>
      </c>
      <c r="K22" s="2" t="s">
        <v>2684</v>
      </c>
      <c r="L22" s="2"/>
      <c r="M22" s="2"/>
      <c r="N22" s="2" t="s">
        <v>2685</v>
      </c>
      <c r="O22" s="2" t="s">
        <v>2685</v>
      </c>
      <c r="P22" s="50" t="s">
        <v>2653</v>
      </c>
      <c r="Q22" s="2" t="s">
        <v>2641</v>
      </c>
      <c r="R22" s="2"/>
      <c r="S22" s="40" t="s">
        <v>2686</v>
      </c>
      <c r="T22" s="2">
        <f>COUNTIFS($Q$2:$Q$240, "Classroom",$P$2:$P$240,"Educational*")</f>
        <v>6</v>
      </c>
      <c r="U22" s="2">
        <f>COUNTIFS($Q$2:$Q$240, "Classroom",$P$2:$P$240,"OSS")</f>
        <v>0</v>
      </c>
      <c r="V22" s="2">
        <f>COUNTIFS($Q$2:$Q$240, "Classroom",$P$2:$P$240,"Industry")</f>
        <v>0</v>
      </c>
      <c r="W22" s="40">
        <f>SUM(T22:V22)</f>
        <v>6</v>
      </c>
      <c r="X22" s="53">
        <f>W22/$W$32</f>
        <v>8.3333333333333329E-2</v>
      </c>
      <c r="Y22" s="2"/>
      <c r="Z22" s="2"/>
      <c r="AA22" s="2"/>
      <c r="AB22" s="2"/>
      <c r="AC22" s="2"/>
      <c r="AD22" s="2"/>
      <c r="AE22" s="2"/>
      <c r="AF22" s="40"/>
      <c r="AG22" s="2"/>
      <c r="AH22" s="2"/>
    </row>
    <row r="23" spans="1:34" ht="13" hidden="1">
      <c r="A23" s="3" t="s">
        <v>81</v>
      </c>
      <c r="B23" s="4" t="s">
        <v>82</v>
      </c>
      <c r="C23" s="4" t="s">
        <v>82</v>
      </c>
      <c r="D23" s="4" t="s">
        <v>16</v>
      </c>
      <c r="E23" s="4"/>
      <c r="F23" s="4">
        <v>2021</v>
      </c>
      <c r="G23" s="4" t="s">
        <v>1482</v>
      </c>
      <c r="H23" s="5" t="s">
        <v>1483</v>
      </c>
      <c r="I23" s="4" t="s">
        <v>84</v>
      </c>
      <c r="J23" s="4" t="s">
        <v>1449</v>
      </c>
      <c r="K23" s="2"/>
      <c r="L23" s="2"/>
      <c r="M23" s="2"/>
      <c r="N23" s="2"/>
      <c r="O23" s="2"/>
      <c r="P23" s="2"/>
      <c r="Q23" s="2"/>
      <c r="R23" s="2"/>
      <c r="S23" s="2"/>
      <c r="T23" s="2"/>
      <c r="U23" s="2"/>
      <c r="V23" s="2"/>
      <c r="W23" s="2"/>
      <c r="X23" s="2"/>
      <c r="Y23" s="2"/>
      <c r="Z23" s="2"/>
      <c r="AA23" s="2"/>
      <c r="AB23" s="2"/>
      <c r="AC23" s="2"/>
      <c r="AD23" s="2"/>
      <c r="AE23" s="2"/>
      <c r="AF23" s="2"/>
      <c r="AG23" s="2"/>
      <c r="AH23" s="2"/>
    </row>
    <row r="24" spans="1:34" ht="13" hidden="1">
      <c r="A24" s="3" t="s">
        <v>85</v>
      </c>
      <c r="B24" s="4" t="s">
        <v>86</v>
      </c>
      <c r="C24" s="4" t="s">
        <v>86</v>
      </c>
      <c r="D24" s="4" t="s">
        <v>16</v>
      </c>
      <c r="E24" s="4"/>
      <c r="F24" s="4">
        <v>2021</v>
      </c>
      <c r="G24" s="4" t="s">
        <v>1460</v>
      </c>
      <c r="H24" s="5" t="s">
        <v>1484</v>
      </c>
      <c r="I24" s="4" t="s">
        <v>88</v>
      </c>
      <c r="J24" s="4" t="s">
        <v>1449</v>
      </c>
      <c r="K24" s="2"/>
      <c r="L24" s="2"/>
      <c r="M24" s="2"/>
      <c r="N24" s="2"/>
      <c r="O24" s="2"/>
      <c r="P24" s="2"/>
      <c r="Q24" s="2"/>
      <c r="R24" s="2"/>
      <c r="S24" s="2"/>
      <c r="T24" s="2"/>
      <c r="U24" s="2"/>
      <c r="V24" s="2"/>
      <c r="W24" s="2"/>
      <c r="X24" s="2"/>
      <c r="Y24" s="2"/>
      <c r="Z24" s="2"/>
      <c r="AA24" s="2"/>
      <c r="AB24" s="2"/>
      <c r="AC24" s="2"/>
      <c r="AD24" s="2"/>
      <c r="AE24" s="2"/>
      <c r="AF24" s="2"/>
      <c r="AG24" s="2"/>
      <c r="AH24" s="2"/>
    </row>
    <row r="25" spans="1:34" ht="13" hidden="1">
      <c r="A25" s="3" t="s">
        <v>89</v>
      </c>
      <c r="B25" s="4" t="s">
        <v>90</v>
      </c>
      <c r="C25" s="4" t="s">
        <v>90</v>
      </c>
      <c r="D25" s="4" t="s">
        <v>16</v>
      </c>
      <c r="E25" s="4"/>
      <c r="F25" s="4">
        <v>2021</v>
      </c>
      <c r="G25" s="4" t="s">
        <v>1485</v>
      </c>
      <c r="H25" s="5" t="s">
        <v>1486</v>
      </c>
      <c r="I25" s="4" t="s">
        <v>92</v>
      </c>
      <c r="J25" s="4" t="s">
        <v>1487</v>
      </c>
      <c r="K25" s="2"/>
      <c r="L25" s="2"/>
      <c r="M25" s="2"/>
      <c r="N25" s="2"/>
      <c r="O25" s="2"/>
      <c r="P25" s="2"/>
      <c r="Q25" s="2"/>
      <c r="R25" s="2"/>
      <c r="S25" s="2"/>
      <c r="T25" s="2"/>
      <c r="U25" s="2"/>
      <c r="V25" s="2"/>
      <c r="W25" s="2"/>
      <c r="X25" s="2"/>
      <c r="Y25" s="2"/>
      <c r="Z25" s="2"/>
      <c r="AA25" s="2"/>
      <c r="AB25" s="2"/>
      <c r="AC25" s="2"/>
      <c r="AD25" s="2"/>
      <c r="AE25" s="2"/>
      <c r="AF25" s="2"/>
      <c r="AG25" s="2"/>
      <c r="AH25" s="2"/>
    </row>
    <row r="26" spans="1:34" ht="13" hidden="1">
      <c r="A26" s="3" t="s">
        <v>93</v>
      </c>
      <c r="B26" s="4" t="s">
        <v>94</v>
      </c>
      <c r="C26" s="4" t="s">
        <v>94</v>
      </c>
      <c r="D26" s="4" t="s">
        <v>16</v>
      </c>
      <c r="E26" s="4"/>
      <c r="F26" s="4">
        <v>2021</v>
      </c>
      <c r="G26" s="4" t="s">
        <v>1488</v>
      </c>
      <c r="H26" s="5" t="s">
        <v>1489</v>
      </c>
      <c r="I26" s="4" t="s">
        <v>97</v>
      </c>
      <c r="J26" s="4" t="s">
        <v>1449</v>
      </c>
      <c r="K26" s="2"/>
      <c r="L26" s="2"/>
      <c r="M26" s="2"/>
      <c r="N26" s="2"/>
      <c r="O26" s="2"/>
      <c r="P26" s="2"/>
      <c r="Q26" s="2"/>
      <c r="R26" s="2"/>
      <c r="S26" s="2"/>
      <c r="T26" s="2"/>
      <c r="U26" s="2"/>
      <c r="V26" s="2"/>
      <c r="W26" s="2"/>
      <c r="X26" s="2"/>
      <c r="Y26" s="2"/>
      <c r="Z26" s="2"/>
      <c r="AA26" s="2"/>
      <c r="AB26" s="2"/>
      <c r="AC26" s="2"/>
      <c r="AD26" s="2"/>
      <c r="AE26" s="2"/>
      <c r="AF26" s="2"/>
      <c r="AG26" s="2"/>
      <c r="AH26" s="2"/>
    </row>
    <row r="27" spans="1:34" ht="14">
      <c r="A27" s="3" t="s">
        <v>98</v>
      </c>
      <c r="B27" s="4" t="s">
        <v>99</v>
      </c>
      <c r="C27" s="4" t="s">
        <v>99</v>
      </c>
      <c r="D27" s="4" t="s">
        <v>7</v>
      </c>
      <c r="E27" s="4" t="s">
        <v>7</v>
      </c>
      <c r="F27" s="4">
        <v>2021</v>
      </c>
      <c r="G27" s="4" t="s">
        <v>1488</v>
      </c>
      <c r="H27" s="5" t="s">
        <v>1490</v>
      </c>
      <c r="I27" s="4" t="s">
        <v>101</v>
      </c>
      <c r="J27" s="4" t="s">
        <v>1449</v>
      </c>
      <c r="K27" s="2" t="s">
        <v>2687</v>
      </c>
      <c r="L27" s="2"/>
      <c r="M27" s="2"/>
      <c r="N27" s="2" t="s">
        <v>2688</v>
      </c>
      <c r="O27" s="2" t="s">
        <v>2689</v>
      </c>
      <c r="P27" s="50" t="s">
        <v>2653</v>
      </c>
      <c r="Q27" s="2" t="s">
        <v>2641</v>
      </c>
      <c r="R27" s="2"/>
      <c r="S27" s="2"/>
      <c r="T27" s="2" t="s">
        <v>2690</v>
      </c>
      <c r="U27" s="2" t="s">
        <v>2691</v>
      </c>
      <c r="V27" s="2" t="s">
        <v>2692</v>
      </c>
      <c r="W27" s="40"/>
      <c r="X27" s="54"/>
      <c r="Y27" s="2"/>
      <c r="Z27" s="2"/>
      <c r="AA27" s="2"/>
      <c r="AB27" s="2"/>
      <c r="AC27" s="2"/>
      <c r="AD27" s="2"/>
      <c r="AE27" s="2"/>
      <c r="AF27" s="40"/>
      <c r="AG27" s="2"/>
      <c r="AH27" s="2"/>
    </row>
    <row r="28" spans="1:34" ht="13">
      <c r="A28" s="3" t="s">
        <v>102</v>
      </c>
      <c r="B28" s="4" t="s">
        <v>103</v>
      </c>
      <c r="C28" s="4" t="s">
        <v>103</v>
      </c>
      <c r="D28" s="4" t="s">
        <v>7</v>
      </c>
      <c r="E28" s="4" t="s">
        <v>7</v>
      </c>
      <c r="F28" s="4">
        <v>2021</v>
      </c>
      <c r="G28" s="4" t="s">
        <v>1488</v>
      </c>
      <c r="H28" s="5" t="s">
        <v>1491</v>
      </c>
      <c r="I28" s="4" t="s">
        <v>105</v>
      </c>
      <c r="J28" s="4" t="s">
        <v>1449</v>
      </c>
      <c r="K28" s="2" t="s">
        <v>2693</v>
      </c>
      <c r="L28" s="2"/>
      <c r="M28" s="2"/>
      <c r="N28" s="2" t="s">
        <v>2694</v>
      </c>
      <c r="O28" s="2" t="s">
        <v>2695</v>
      </c>
      <c r="P28" s="2" t="s">
        <v>2675</v>
      </c>
      <c r="Q28" s="2" t="s">
        <v>2864</v>
      </c>
      <c r="R28" s="2"/>
      <c r="S28" s="40" t="s">
        <v>2696</v>
      </c>
      <c r="T28" s="2">
        <f>COUNTIFS($Q$2:$Q$240, "Mixed*",$P$2:$P$240,"Educational*")</f>
        <v>2</v>
      </c>
      <c r="U28" s="2">
        <f>COUNTIFS($Q$2:$Q$240, "Mixed*",$P$2:$P$240,"OSS")</f>
        <v>1</v>
      </c>
      <c r="V28" s="2">
        <f>COUNTIFS($Q$2:$Q$240, "Mixed*",$P$2:$P$240,"Industry")</f>
        <v>0</v>
      </c>
      <c r="W28" s="40">
        <f>SUM(T28:V28)</f>
        <v>3</v>
      </c>
      <c r="X28" s="53">
        <f>W28/$W$32</f>
        <v>4.1666666666666664E-2</v>
      </c>
      <c r="Y28" s="2"/>
      <c r="Z28" s="2"/>
      <c r="AA28" s="2"/>
      <c r="AB28" s="2"/>
      <c r="AC28" s="2"/>
      <c r="AD28" s="2"/>
      <c r="AE28" s="2"/>
      <c r="AF28" s="40"/>
      <c r="AG28" s="2"/>
      <c r="AH28" s="2"/>
    </row>
    <row r="29" spans="1:34" ht="13" hidden="1">
      <c r="A29" s="3" t="s">
        <v>106</v>
      </c>
      <c r="B29" s="4" t="s">
        <v>107</v>
      </c>
      <c r="C29" s="4" t="s">
        <v>107</v>
      </c>
      <c r="D29" s="4" t="s">
        <v>16</v>
      </c>
      <c r="E29" s="4"/>
      <c r="F29" s="4">
        <v>2021</v>
      </c>
      <c r="G29" s="4" t="s">
        <v>1488</v>
      </c>
      <c r="H29" s="5" t="s">
        <v>1492</v>
      </c>
      <c r="I29" s="6"/>
      <c r="J29" s="4" t="s">
        <v>1449</v>
      </c>
      <c r="K29" s="2"/>
      <c r="L29" s="2"/>
      <c r="M29" s="2"/>
      <c r="N29" s="2"/>
      <c r="O29" s="2"/>
      <c r="P29" s="2"/>
      <c r="Q29" s="2"/>
      <c r="R29" s="2"/>
      <c r="S29" s="2"/>
      <c r="T29" s="2"/>
      <c r="U29" s="2"/>
      <c r="V29" s="2"/>
      <c r="W29" s="2"/>
      <c r="X29" s="2"/>
      <c r="Y29" s="2"/>
      <c r="Z29" s="2"/>
      <c r="AA29" s="2"/>
      <c r="AB29" s="2"/>
      <c r="AC29" s="2"/>
      <c r="AD29" s="2"/>
      <c r="AE29" s="2"/>
      <c r="AF29" s="2"/>
      <c r="AG29" s="2"/>
      <c r="AH29" s="2"/>
    </row>
    <row r="30" spans="1:34" ht="28.5" customHeight="1">
      <c r="A30" s="7" t="s">
        <v>109</v>
      </c>
      <c r="B30" s="8" t="s">
        <v>110</v>
      </c>
      <c r="C30" s="8" t="s">
        <v>110</v>
      </c>
      <c r="D30" s="8" t="s">
        <v>7</v>
      </c>
      <c r="E30" s="8" t="s">
        <v>7</v>
      </c>
      <c r="F30" s="8">
        <v>2021</v>
      </c>
      <c r="G30" s="8" t="s">
        <v>1488</v>
      </c>
      <c r="H30" s="9" t="s">
        <v>1493</v>
      </c>
      <c r="I30" s="8" t="s">
        <v>112</v>
      </c>
      <c r="J30" s="8" t="s">
        <v>1449</v>
      </c>
      <c r="K30" s="11" t="s">
        <v>2697</v>
      </c>
      <c r="L30" s="11"/>
      <c r="M30" s="11"/>
      <c r="N30" s="11" t="s">
        <v>2698</v>
      </c>
      <c r="O30" s="11" t="s">
        <v>2699</v>
      </c>
      <c r="P30" s="55" t="s">
        <v>2700</v>
      </c>
      <c r="Q30" s="55" t="s">
        <v>2700</v>
      </c>
      <c r="R30" s="11"/>
      <c r="S30" s="11"/>
      <c r="T30" s="11" t="s">
        <v>2701</v>
      </c>
      <c r="U30" s="11" t="s">
        <v>2702</v>
      </c>
      <c r="V30" s="11" t="s">
        <v>2703</v>
      </c>
      <c r="W30" s="46"/>
      <c r="X30" s="56"/>
      <c r="Y30" s="11"/>
      <c r="Z30" s="11"/>
      <c r="AA30" s="11"/>
      <c r="AB30" s="11"/>
      <c r="AC30" s="11"/>
      <c r="AD30" s="11"/>
      <c r="AE30" s="11"/>
      <c r="AF30" s="46"/>
      <c r="AG30" s="11"/>
      <c r="AH30" s="11"/>
    </row>
    <row r="31" spans="1:34" ht="13">
      <c r="A31" s="7" t="s">
        <v>113</v>
      </c>
      <c r="B31" s="8" t="s">
        <v>114</v>
      </c>
      <c r="C31" s="8" t="s">
        <v>114</v>
      </c>
      <c r="D31" s="8" t="s">
        <v>7</v>
      </c>
      <c r="E31" s="8" t="s">
        <v>16</v>
      </c>
      <c r="F31" s="8">
        <v>2021</v>
      </c>
      <c r="G31" s="8" t="s">
        <v>1494</v>
      </c>
      <c r="H31" s="9" t="s">
        <v>1495</v>
      </c>
      <c r="I31" s="8" t="s">
        <v>116</v>
      </c>
      <c r="J31" s="8" t="s">
        <v>1449</v>
      </c>
      <c r="K31" s="11" t="s">
        <v>2114</v>
      </c>
      <c r="L31" s="11"/>
      <c r="M31" s="11"/>
      <c r="N31" s="11"/>
      <c r="O31" s="11"/>
      <c r="P31" s="11" t="s">
        <v>2575</v>
      </c>
      <c r="Q31" s="11" t="s">
        <v>2575</v>
      </c>
      <c r="R31" s="11"/>
      <c r="S31" s="46" t="s">
        <v>2704</v>
      </c>
      <c r="T31" s="2">
        <f>COUNTIFS($Q$2:$Q$240, "Workplace",$P$2:$P$240,"Educational*")</f>
        <v>1</v>
      </c>
      <c r="U31" s="2">
        <f>COUNTIFS($Q$2:$Q$240, "Workplace",$P$2:$P$240,"OSS")</f>
        <v>0</v>
      </c>
      <c r="V31" s="2">
        <f>COUNTIFS($Q$2:$Q$240, "Workplace",$P$2:$P$240,"Industry")</f>
        <v>2</v>
      </c>
      <c r="W31" s="40">
        <f>SUM(T31:V31)</f>
        <v>3</v>
      </c>
      <c r="X31" s="53">
        <f>W31/$W$32</f>
        <v>4.1666666666666664E-2</v>
      </c>
      <c r="Y31" s="11"/>
      <c r="Z31" s="11"/>
      <c r="AA31" s="11"/>
      <c r="AB31" s="11"/>
      <c r="AC31" s="11"/>
      <c r="AD31" s="11"/>
      <c r="AE31" s="11"/>
      <c r="AF31" s="46"/>
      <c r="AG31" s="11"/>
      <c r="AH31" s="11"/>
    </row>
    <row r="32" spans="1:34" ht="14">
      <c r="A32" s="57" t="s">
        <v>109</v>
      </c>
      <c r="B32" s="58" t="s">
        <v>117</v>
      </c>
      <c r="C32" s="58" t="s">
        <v>117</v>
      </c>
      <c r="D32" s="58" t="s">
        <v>7</v>
      </c>
      <c r="E32" s="58" t="s">
        <v>7</v>
      </c>
      <c r="F32" s="58">
        <v>2021</v>
      </c>
      <c r="G32" s="58" t="s">
        <v>1496</v>
      </c>
      <c r="H32" s="59" t="s">
        <v>1497</v>
      </c>
      <c r="I32" s="58" t="s">
        <v>119</v>
      </c>
      <c r="J32" s="58" t="s">
        <v>1449</v>
      </c>
      <c r="K32" s="60" t="s">
        <v>2705</v>
      </c>
      <c r="L32" s="60"/>
      <c r="M32" s="60"/>
      <c r="N32" s="60" t="s">
        <v>2706</v>
      </c>
      <c r="O32" s="60" t="s">
        <v>2707</v>
      </c>
      <c r="P32" s="61" t="s">
        <v>2653</v>
      </c>
      <c r="Q32" s="60" t="s">
        <v>2641</v>
      </c>
      <c r="R32" s="60"/>
      <c r="S32" s="62" t="s">
        <v>2555</v>
      </c>
      <c r="T32" s="60" t="s">
        <v>2708</v>
      </c>
      <c r="U32" s="63">
        <f>(U20+U22+U28)/$W$32</f>
        <v>0.18055555555555555</v>
      </c>
      <c r="V32" s="60"/>
      <c r="W32" s="64">
        <f t="shared" ref="W32:X32" si="1">SUM(W20:W31)</f>
        <v>72</v>
      </c>
      <c r="X32" s="65">
        <f t="shared" si="1"/>
        <v>1</v>
      </c>
      <c r="Y32" s="60"/>
      <c r="Z32" s="60"/>
      <c r="AA32" s="60"/>
      <c r="AB32" s="60"/>
      <c r="AC32" s="60"/>
      <c r="AD32" s="60"/>
      <c r="AE32" s="60"/>
      <c r="AF32" s="64"/>
      <c r="AG32" s="60"/>
      <c r="AH32" s="60"/>
    </row>
    <row r="33" spans="1:34" ht="13">
      <c r="A33" s="7" t="s">
        <v>120</v>
      </c>
      <c r="B33" s="8" t="s">
        <v>121</v>
      </c>
      <c r="C33" s="8" t="s">
        <v>121</v>
      </c>
      <c r="D33" s="8" t="s">
        <v>7</v>
      </c>
      <c r="E33" s="8" t="s">
        <v>7</v>
      </c>
      <c r="F33" s="8">
        <v>2021</v>
      </c>
      <c r="G33" s="8" t="s">
        <v>1496</v>
      </c>
      <c r="H33" s="9" t="s">
        <v>1498</v>
      </c>
      <c r="I33" s="8" t="s">
        <v>123</v>
      </c>
      <c r="J33" s="8" t="s">
        <v>1449</v>
      </c>
      <c r="K33" s="11" t="s">
        <v>2709</v>
      </c>
      <c r="L33" s="11"/>
      <c r="M33" s="11"/>
      <c r="N33" s="11" t="s">
        <v>2710</v>
      </c>
      <c r="O33" s="11" t="s">
        <v>2711</v>
      </c>
      <c r="P33" s="11" t="s">
        <v>2712</v>
      </c>
      <c r="Q33" s="11" t="s">
        <v>2712</v>
      </c>
      <c r="R33" s="11" t="s">
        <v>2713</v>
      </c>
      <c r="S33" s="11"/>
      <c r="T33" s="11"/>
      <c r="U33" s="11"/>
      <c r="V33" s="11"/>
      <c r="W33" s="11"/>
      <c r="X33" s="11"/>
      <c r="Y33" s="11"/>
      <c r="Z33" s="11"/>
      <c r="AA33" s="11"/>
      <c r="AB33" s="11"/>
      <c r="AC33" s="11"/>
      <c r="AD33" s="11"/>
      <c r="AE33" s="11"/>
      <c r="AF33" s="46"/>
      <c r="AG33" s="11"/>
      <c r="AH33" s="11"/>
    </row>
    <row r="34" spans="1:34" ht="28">
      <c r="A34" s="16" t="s">
        <v>124</v>
      </c>
      <c r="B34" s="17" t="s">
        <v>125</v>
      </c>
      <c r="C34" s="17" t="s">
        <v>125</v>
      </c>
      <c r="D34" s="17" t="s">
        <v>7</v>
      </c>
      <c r="E34" s="4" t="s">
        <v>7</v>
      </c>
      <c r="F34" s="17">
        <v>2021</v>
      </c>
      <c r="G34" s="17" t="s">
        <v>1499</v>
      </c>
      <c r="H34" s="18" t="s">
        <v>1500</v>
      </c>
      <c r="I34" s="17" t="s">
        <v>127</v>
      </c>
      <c r="J34" s="17" t="s">
        <v>1438</v>
      </c>
      <c r="K34" s="2" t="s">
        <v>2714</v>
      </c>
      <c r="L34" s="19"/>
      <c r="M34" s="19"/>
      <c r="N34" s="19" t="s">
        <v>2715</v>
      </c>
      <c r="O34" s="19" t="s">
        <v>2716</v>
      </c>
      <c r="P34" s="50" t="s">
        <v>2717</v>
      </c>
      <c r="Q34" s="19" t="s">
        <v>2636</v>
      </c>
      <c r="R34" s="19"/>
      <c r="S34" s="19" t="s">
        <v>2571</v>
      </c>
      <c r="T34" s="19" t="s">
        <v>2667</v>
      </c>
      <c r="U34" s="19" t="s">
        <v>2668</v>
      </c>
      <c r="V34" s="19" t="s">
        <v>2718</v>
      </c>
      <c r="W34" s="19" t="s">
        <v>2681</v>
      </c>
      <c r="X34" s="19" t="s">
        <v>2682</v>
      </c>
      <c r="Y34" s="19" t="s">
        <v>2683</v>
      </c>
      <c r="Z34" s="19" t="s">
        <v>2690</v>
      </c>
      <c r="AA34" s="19" t="s">
        <v>2691</v>
      </c>
      <c r="AB34" s="19" t="s">
        <v>2692</v>
      </c>
      <c r="AC34" s="19" t="s">
        <v>2701</v>
      </c>
      <c r="AD34" s="19" t="s">
        <v>2702</v>
      </c>
      <c r="AE34" s="19" t="s">
        <v>2703</v>
      </c>
      <c r="AF34" s="66" t="s">
        <v>2555</v>
      </c>
      <c r="AG34" s="19" t="s">
        <v>2572</v>
      </c>
      <c r="AH34" s="19"/>
    </row>
    <row r="35" spans="1:34" ht="13" hidden="1">
      <c r="A35" s="3" t="s">
        <v>128</v>
      </c>
      <c r="B35" s="4" t="s">
        <v>129</v>
      </c>
      <c r="C35" s="4" t="s">
        <v>129</v>
      </c>
      <c r="D35" s="4" t="s">
        <v>16</v>
      </c>
      <c r="E35" s="4"/>
      <c r="F35" s="4">
        <v>2021</v>
      </c>
      <c r="G35" s="4" t="s">
        <v>1501</v>
      </c>
      <c r="H35" s="5" t="s">
        <v>1502</v>
      </c>
      <c r="I35" s="4" t="s">
        <v>131</v>
      </c>
      <c r="J35" s="4" t="s">
        <v>1438</v>
      </c>
      <c r="K35" s="2"/>
      <c r="L35" s="2"/>
      <c r="M35" s="2"/>
      <c r="N35" s="2"/>
      <c r="O35" s="2"/>
      <c r="P35" s="2"/>
      <c r="Q35" s="2"/>
      <c r="R35" s="2"/>
      <c r="S35" s="2"/>
      <c r="T35" s="2"/>
      <c r="U35" s="2"/>
      <c r="V35" s="2"/>
      <c r="W35" s="2"/>
      <c r="X35" s="2"/>
      <c r="Y35" s="2"/>
      <c r="Z35" s="2"/>
      <c r="AA35" s="2"/>
      <c r="AB35" s="2"/>
      <c r="AC35" s="2"/>
      <c r="AD35" s="2"/>
      <c r="AE35" s="2"/>
      <c r="AF35" s="2"/>
      <c r="AG35" s="2"/>
      <c r="AH35" s="2"/>
    </row>
    <row r="36" spans="1:34" ht="13" hidden="1">
      <c r="A36" s="3" t="s">
        <v>132</v>
      </c>
      <c r="B36" s="4" t="s">
        <v>133</v>
      </c>
      <c r="C36" s="4" t="s">
        <v>133</v>
      </c>
      <c r="D36" s="4" t="s">
        <v>16</v>
      </c>
      <c r="E36" s="4"/>
      <c r="F36" s="4">
        <v>2021</v>
      </c>
      <c r="G36" s="4" t="s">
        <v>1503</v>
      </c>
      <c r="H36" s="5" t="s">
        <v>1504</v>
      </c>
      <c r="I36" s="4" t="s">
        <v>135</v>
      </c>
      <c r="J36" s="4" t="s">
        <v>1449</v>
      </c>
      <c r="K36" s="2"/>
      <c r="L36" s="2"/>
      <c r="M36" s="2"/>
      <c r="N36" s="2"/>
      <c r="O36" s="2"/>
      <c r="P36" s="2"/>
      <c r="Q36" s="2"/>
      <c r="R36" s="2"/>
      <c r="S36" s="2"/>
      <c r="T36" s="2"/>
      <c r="U36" s="2"/>
      <c r="V36" s="2"/>
      <c r="W36" s="2"/>
      <c r="X36" s="2"/>
      <c r="Y36" s="2"/>
      <c r="Z36" s="2"/>
      <c r="AA36" s="2"/>
      <c r="AB36" s="2"/>
      <c r="AC36" s="2"/>
      <c r="AD36" s="2"/>
      <c r="AE36" s="2"/>
      <c r="AF36" s="2"/>
      <c r="AG36" s="2"/>
      <c r="AH36" s="2"/>
    </row>
    <row r="37" spans="1:34" ht="13" hidden="1">
      <c r="A37" s="3" t="s">
        <v>136</v>
      </c>
      <c r="B37" s="4" t="s">
        <v>137</v>
      </c>
      <c r="C37" s="4" t="s">
        <v>137</v>
      </c>
      <c r="D37" s="4" t="s">
        <v>16</v>
      </c>
      <c r="E37" s="4"/>
      <c r="F37" s="4">
        <v>2021</v>
      </c>
      <c r="G37" s="4" t="s">
        <v>1460</v>
      </c>
      <c r="H37" s="5" t="s">
        <v>1505</v>
      </c>
      <c r="I37" s="4" t="s">
        <v>139</v>
      </c>
      <c r="J37" s="4" t="s">
        <v>1449</v>
      </c>
      <c r="K37" s="2"/>
      <c r="L37" s="2"/>
      <c r="M37" s="2"/>
      <c r="N37" s="2"/>
      <c r="O37" s="2"/>
      <c r="P37" s="2"/>
      <c r="Q37" s="2"/>
      <c r="R37" s="2"/>
      <c r="S37" s="2"/>
      <c r="T37" s="2"/>
      <c r="U37" s="2"/>
      <c r="V37" s="2"/>
      <c r="W37" s="2"/>
      <c r="X37" s="2"/>
      <c r="Y37" s="2"/>
      <c r="Z37" s="2"/>
      <c r="AA37" s="2"/>
      <c r="AB37" s="2"/>
      <c r="AC37" s="2"/>
      <c r="AD37" s="2"/>
      <c r="AE37" s="2"/>
      <c r="AF37" s="2"/>
      <c r="AG37" s="2"/>
      <c r="AH37" s="2"/>
    </row>
    <row r="38" spans="1:34" ht="13" hidden="1">
      <c r="A38" s="3" t="s">
        <v>140</v>
      </c>
      <c r="B38" s="4" t="s">
        <v>141</v>
      </c>
      <c r="C38" s="4" t="s">
        <v>141</v>
      </c>
      <c r="D38" s="4" t="s">
        <v>16</v>
      </c>
      <c r="E38" s="4"/>
      <c r="F38" s="4">
        <v>2021</v>
      </c>
      <c r="G38" s="4" t="s">
        <v>1460</v>
      </c>
      <c r="H38" s="5" t="s">
        <v>1506</v>
      </c>
      <c r="I38" s="4" t="s">
        <v>143</v>
      </c>
      <c r="J38" s="4" t="s">
        <v>1449</v>
      </c>
      <c r="K38" s="2"/>
      <c r="L38" s="2"/>
      <c r="M38" s="2"/>
      <c r="N38" s="2"/>
      <c r="O38" s="2"/>
      <c r="P38" s="2"/>
      <c r="Q38" s="2"/>
      <c r="R38" s="2"/>
      <c r="S38" s="2"/>
      <c r="T38" s="2"/>
      <c r="U38" s="2"/>
      <c r="V38" s="2"/>
      <c r="W38" s="2"/>
      <c r="X38" s="2"/>
      <c r="Y38" s="2"/>
      <c r="Z38" s="2"/>
      <c r="AA38" s="2"/>
      <c r="AB38" s="2"/>
      <c r="AC38" s="2"/>
      <c r="AD38" s="2"/>
      <c r="AE38" s="2"/>
      <c r="AF38" s="2"/>
      <c r="AG38" s="2"/>
      <c r="AH38" s="2"/>
    </row>
    <row r="39" spans="1:34" ht="13" hidden="1">
      <c r="A39" s="3" t="s">
        <v>144</v>
      </c>
      <c r="B39" s="4" t="s">
        <v>145</v>
      </c>
      <c r="C39" s="4" t="s">
        <v>145</v>
      </c>
      <c r="D39" s="4" t="s">
        <v>7</v>
      </c>
      <c r="E39" s="4" t="s">
        <v>16</v>
      </c>
      <c r="F39" s="4">
        <v>2021</v>
      </c>
      <c r="G39" s="4" t="s">
        <v>1460</v>
      </c>
      <c r="H39" s="5" t="s">
        <v>1507</v>
      </c>
      <c r="I39" s="4" t="s">
        <v>147</v>
      </c>
      <c r="J39" s="4" t="s">
        <v>1449</v>
      </c>
      <c r="K39" s="2"/>
      <c r="L39" s="2"/>
      <c r="M39" s="2"/>
      <c r="N39" s="2"/>
      <c r="O39" s="2"/>
      <c r="P39" s="2"/>
      <c r="Q39" s="2"/>
      <c r="R39" s="2"/>
      <c r="S39" s="2"/>
      <c r="T39" s="2"/>
      <c r="U39" s="2"/>
      <c r="V39" s="2"/>
      <c r="W39" s="2"/>
      <c r="X39" s="2"/>
      <c r="Y39" s="2"/>
      <c r="Z39" s="2"/>
      <c r="AA39" s="2"/>
      <c r="AB39" s="2"/>
      <c r="AC39" s="2"/>
      <c r="AD39" s="2"/>
      <c r="AE39" s="2"/>
      <c r="AF39" s="2"/>
      <c r="AG39" s="2"/>
      <c r="AH39" s="2"/>
    </row>
    <row r="40" spans="1:34" ht="14">
      <c r="A40" s="3" t="s">
        <v>148</v>
      </c>
      <c r="B40" s="4" t="s">
        <v>149</v>
      </c>
      <c r="C40" s="4" t="s">
        <v>149</v>
      </c>
      <c r="D40" s="4" t="s">
        <v>7</v>
      </c>
      <c r="E40" s="4" t="s">
        <v>7</v>
      </c>
      <c r="F40" s="4">
        <v>2021</v>
      </c>
      <c r="G40" s="4" t="s">
        <v>1508</v>
      </c>
      <c r="H40" s="5" t="s">
        <v>1509</v>
      </c>
      <c r="I40" s="4" t="s">
        <v>151</v>
      </c>
      <c r="J40" s="4" t="s">
        <v>1449</v>
      </c>
      <c r="K40" s="2">
        <v>10</v>
      </c>
      <c r="L40" s="2" t="s">
        <v>2121</v>
      </c>
      <c r="M40" s="2" t="s">
        <v>2123</v>
      </c>
      <c r="N40" s="2" t="s">
        <v>2719</v>
      </c>
      <c r="O40" s="2" t="s">
        <v>2720</v>
      </c>
      <c r="P40" s="50" t="s">
        <v>2653</v>
      </c>
      <c r="Q40" s="2" t="s">
        <v>2721</v>
      </c>
      <c r="R40" s="2"/>
      <c r="S40" s="2">
        <v>2018</v>
      </c>
      <c r="T40" s="2">
        <f>COUNTIFS($F$2:$F$240, "2018",$Q$2:$Q$240, "Lab*",$P$2:$P$240,"Educational*")</f>
        <v>9</v>
      </c>
      <c r="U40" s="2">
        <f>COUNTIFS($F$2:$F$240, "2018",$Q$2:$Q$240, "Lab*",$P$2:$P$240,"OSS")</f>
        <v>2</v>
      </c>
      <c r="V40" s="2">
        <f>COUNTIFS($F$2:$F$240, "2018",$Q$2:$Q$240, "Lab*",$P$2:$P$240,"Industry")</f>
        <v>0</v>
      </c>
      <c r="W40" s="2">
        <f>COUNTIFS($F$2:$F$240, "2018",$Q$2:$Q$240, "Classroom",$P$2:$P$240,"Educational*")</f>
        <v>1</v>
      </c>
      <c r="X40" s="2">
        <f>COUNTIFS($F$2:$F$240, "2018",$Q$2:$Q$240, "Classroom",$P$2:$P$240,"OSS")</f>
        <v>0</v>
      </c>
      <c r="Y40" s="2">
        <f>COUNTIFS($F$2:$F$240, "2018",$Q$2:$Q$240, "Classroom",$P$2:$P$240,"Industry")</f>
        <v>0</v>
      </c>
      <c r="Z40" s="2">
        <f>COUNTIFS($F$2:$F$240, "2018",$Q$2:$Q$240, "Mixed*",$P$2:$P$240,"Educational*")</f>
        <v>0</v>
      </c>
      <c r="AA40" s="2">
        <f>COUNTIFS($F$2:$F$240, "2018",$Q$2:$Q$240, "Mixed*",$P$2:$P$240,"OSS")</f>
        <v>0</v>
      </c>
      <c r="AB40" s="2">
        <f>COUNTIFS($F$2:$F$240, "2018",$Q$2:$Q$240, "Mixed*",$P$2:$P$240,"Industry")</f>
        <v>0</v>
      </c>
      <c r="AC40" s="2">
        <f>COUNTIFS($F$2:$F$240, "2018",$Q$2:$Q$240, "Workplace",$P$2:$P$240,"Educational*")</f>
        <v>0</v>
      </c>
      <c r="AD40" s="2">
        <f>COUNTIFS($F$2:$F$240, "2018",$Q$2:$Q$240, "Workplace",$P$2:$P$240,"OSS")</f>
        <v>0</v>
      </c>
      <c r="AE40" s="2">
        <f>COUNTIFS($F$2:$F$240, "2018", $Q$2:$Q$240, "Workplace",$P$2:$P$240,"Industry")</f>
        <v>1</v>
      </c>
      <c r="AF40" s="40">
        <f>SUM(T40:AE40)</f>
        <v>13</v>
      </c>
      <c r="AG40" s="45">
        <f>AF40/$AF$52</f>
        <v>0.18055555555555555</v>
      </c>
      <c r="AH40" s="2"/>
    </row>
    <row r="41" spans="1:34" ht="13" hidden="1">
      <c r="A41" s="3" t="s">
        <v>152</v>
      </c>
      <c r="B41" s="4" t="s">
        <v>153</v>
      </c>
      <c r="C41" s="4" t="s">
        <v>153</v>
      </c>
      <c r="D41" s="4" t="s">
        <v>16</v>
      </c>
      <c r="E41" s="4"/>
      <c r="F41" s="4">
        <v>2021</v>
      </c>
      <c r="G41" s="4" t="s">
        <v>1501</v>
      </c>
      <c r="H41" s="5" t="s">
        <v>1510</v>
      </c>
      <c r="I41" s="4" t="s">
        <v>155</v>
      </c>
      <c r="J41" s="4" t="s">
        <v>1438</v>
      </c>
      <c r="K41" s="2"/>
      <c r="L41" s="2"/>
      <c r="M41" s="2"/>
      <c r="N41" s="2"/>
      <c r="O41" s="2"/>
      <c r="P41" s="2"/>
      <c r="Q41" s="2"/>
      <c r="R41" s="2"/>
      <c r="S41" s="2"/>
      <c r="T41" s="2"/>
      <c r="U41" s="2"/>
      <c r="V41" s="2"/>
      <c r="W41" s="2"/>
      <c r="X41" s="2"/>
      <c r="Y41" s="2"/>
      <c r="Z41" s="2"/>
      <c r="AA41" s="2"/>
      <c r="AB41" s="2"/>
      <c r="AC41" s="2"/>
      <c r="AD41" s="2"/>
      <c r="AE41" s="2"/>
      <c r="AF41" s="2"/>
      <c r="AG41" s="2"/>
      <c r="AH41" s="2"/>
    </row>
    <row r="42" spans="1:34" ht="13" hidden="1">
      <c r="A42" s="3" t="s">
        <v>156</v>
      </c>
      <c r="B42" s="4" t="s">
        <v>157</v>
      </c>
      <c r="C42" s="4" t="s">
        <v>157</v>
      </c>
      <c r="D42" s="4" t="s">
        <v>16</v>
      </c>
      <c r="E42" s="4"/>
      <c r="F42" s="4">
        <v>2021</v>
      </c>
      <c r="G42" s="4" t="s">
        <v>1460</v>
      </c>
      <c r="H42" s="5" t="s">
        <v>1511</v>
      </c>
      <c r="I42" s="4" t="s">
        <v>159</v>
      </c>
      <c r="J42" s="4" t="s">
        <v>1449</v>
      </c>
      <c r="K42" s="2"/>
      <c r="L42" s="2"/>
      <c r="M42" s="2"/>
      <c r="N42" s="2"/>
      <c r="O42" s="2"/>
      <c r="P42" s="2"/>
      <c r="Q42" s="2"/>
      <c r="R42" s="2"/>
      <c r="S42" s="2"/>
      <c r="T42" s="2"/>
      <c r="U42" s="2"/>
      <c r="V42" s="2"/>
      <c r="W42" s="2"/>
      <c r="X42" s="2"/>
      <c r="Y42" s="2"/>
      <c r="Z42" s="2"/>
      <c r="AA42" s="2"/>
      <c r="AB42" s="2"/>
      <c r="AC42" s="2"/>
      <c r="AD42" s="2"/>
      <c r="AE42" s="2"/>
      <c r="AF42" s="2"/>
      <c r="AG42" s="2"/>
      <c r="AH42" s="2"/>
    </row>
    <row r="43" spans="1:34" ht="13" hidden="1">
      <c r="A43" s="3" t="s">
        <v>160</v>
      </c>
      <c r="B43" s="4" t="s">
        <v>161</v>
      </c>
      <c r="C43" s="4" t="s">
        <v>161</v>
      </c>
      <c r="D43" s="4" t="s">
        <v>16</v>
      </c>
      <c r="E43" s="4"/>
      <c r="F43" s="4">
        <v>2021</v>
      </c>
      <c r="G43" s="4" t="s">
        <v>1460</v>
      </c>
      <c r="H43" s="5" t="s">
        <v>1512</v>
      </c>
      <c r="I43" s="4" t="s">
        <v>163</v>
      </c>
      <c r="J43" s="4" t="s">
        <v>1449</v>
      </c>
      <c r="K43" s="2"/>
      <c r="L43" s="2"/>
      <c r="M43" s="2"/>
      <c r="N43" s="2"/>
      <c r="O43" s="2"/>
      <c r="P43" s="2"/>
      <c r="Q43" s="2"/>
      <c r="R43" s="2"/>
      <c r="S43" s="2"/>
      <c r="T43" s="2"/>
      <c r="U43" s="2"/>
      <c r="V43" s="2"/>
      <c r="W43" s="2"/>
      <c r="X43" s="2"/>
      <c r="Y43" s="2"/>
      <c r="Z43" s="2"/>
      <c r="AA43" s="2"/>
      <c r="AB43" s="2"/>
      <c r="AC43" s="2"/>
      <c r="AD43" s="2"/>
      <c r="AE43" s="2"/>
      <c r="AF43" s="2"/>
      <c r="AG43" s="2"/>
      <c r="AH43" s="2"/>
    </row>
    <row r="44" spans="1:34" ht="13" hidden="1">
      <c r="A44" s="3" t="s">
        <v>164</v>
      </c>
      <c r="B44" s="4" t="s">
        <v>165</v>
      </c>
      <c r="C44" s="4" t="s">
        <v>165</v>
      </c>
      <c r="D44" s="4" t="s">
        <v>16</v>
      </c>
      <c r="E44" s="4"/>
      <c r="F44" s="4">
        <v>2021</v>
      </c>
      <c r="G44" s="4" t="s">
        <v>1460</v>
      </c>
      <c r="H44" s="5" t="s">
        <v>1513</v>
      </c>
      <c r="I44" s="4" t="s">
        <v>167</v>
      </c>
      <c r="J44" s="4" t="s">
        <v>1449</v>
      </c>
      <c r="K44" s="2"/>
      <c r="L44" s="2"/>
      <c r="M44" s="2"/>
      <c r="N44" s="2"/>
      <c r="O44" s="2"/>
      <c r="P44" s="2"/>
      <c r="Q44" s="2"/>
      <c r="R44" s="2"/>
      <c r="S44" s="2"/>
      <c r="T44" s="2"/>
      <c r="U44" s="2"/>
      <c r="V44" s="2"/>
      <c r="W44" s="2"/>
      <c r="X44" s="2"/>
      <c r="Y44" s="2"/>
      <c r="Z44" s="2"/>
      <c r="AA44" s="2"/>
      <c r="AB44" s="2"/>
      <c r="AC44" s="2"/>
      <c r="AD44" s="2"/>
      <c r="AE44" s="2"/>
      <c r="AF44" s="2"/>
      <c r="AG44" s="2"/>
      <c r="AH44" s="2"/>
    </row>
    <row r="45" spans="1:34" ht="13" hidden="1">
      <c r="A45" s="3" t="s">
        <v>168</v>
      </c>
      <c r="B45" s="4" t="s">
        <v>169</v>
      </c>
      <c r="C45" s="4" t="s">
        <v>169</v>
      </c>
      <c r="D45" s="4" t="s">
        <v>16</v>
      </c>
      <c r="E45" s="4"/>
      <c r="F45" s="4">
        <v>2021</v>
      </c>
      <c r="G45" s="4" t="s">
        <v>1460</v>
      </c>
      <c r="H45" s="5" t="s">
        <v>1514</v>
      </c>
      <c r="I45" s="6"/>
      <c r="J45" s="4" t="s">
        <v>1449</v>
      </c>
      <c r="K45" s="2"/>
      <c r="L45" s="2"/>
      <c r="M45" s="2"/>
      <c r="N45" s="2"/>
      <c r="O45" s="2"/>
      <c r="P45" s="2"/>
      <c r="Q45" s="2"/>
      <c r="R45" s="2"/>
      <c r="S45" s="2"/>
      <c r="T45" s="2"/>
      <c r="U45" s="2"/>
      <c r="V45" s="2"/>
      <c r="W45" s="2"/>
      <c r="X45" s="2"/>
      <c r="Y45" s="2"/>
      <c r="Z45" s="2"/>
      <c r="AA45" s="2"/>
      <c r="AB45" s="2"/>
      <c r="AC45" s="2"/>
      <c r="AD45" s="2"/>
      <c r="AE45" s="2"/>
      <c r="AF45" s="2"/>
      <c r="AG45" s="2"/>
      <c r="AH45" s="2"/>
    </row>
    <row r="46" spans="1:34" ht="13" hidden="1">
      <c r="A46" s="3" t="s">
        <v>1515</v>
      </c>
      <c r="B46" s="4" t="s">
        <v>1516</v>
      </c>
      <c r="F46" s="4">
        <v>2021</v>
      </c>
      <c r="G46" s="4" t="s">
        <v>1517</v>
      </c>
      <c r="H46" s="5" t="s">
        <v>1519</v>
      </c>
      <c r="I46" s="4" t="s">
        <v>1520</v>
      </c>
      <c r="J46" s="4" t="s">
        <v>1449</v>
      </c>
      <c r="K46" s="2"/>
      <c r="L46" s="2"/>
      <c r="M46" s="2"/>
      <c r="N46" s="2"/>
      <c r="O46" s="2"/>
      <c r="P46" s="2"/>
      <c r="Q46" s="2"/>
      <c r="R46" s="2"/>
      <c r="S46" s="2"/>
      <c r="T46" s="2"/>
      <c r="U46" s="2"/>
      <c r="V46" s="2"/>
      <c r="W46" s="2"/>
      <c r="X46" s="2"/>
      <c r="Y46" s="2"/>
      <c r="Z46" s="2"/>
      <c r="AA46" s="2"/>
      <c r="AB46" s="2"/>
      <c r="AC46" s="2"/>
      <c r="AD46" s="2"/>
      <c r="AE46" s="2"/>
      <c r="AF46" s="2"/>
      <c r="AG46" s="2"/>
      <c r="AH46" s="2"/>
    </row>
    <row r="47" spans="1:34" ht="27" customHeight="1">
      <c r="A47" s="3" t="s">
        <v>171</v>
      </c>
      <c r="B47" s="4" t="s">
        <v>172</v>
      </c>
      <c r="C47" s="4" t="s">
        <v>172</v>
      </c>
      <c r="D47" s="4" t="s">
        <v>7</v>
      </c>
      <c r="E47" s="4" t="s">
        <v>7</v>
      </c>
      <c r="F47" s="4">
        <v>2021</v>
      </c>
      <c r="G47" s="4" t="s">
        <v>1521</v>
      </c>
      <c r="H47" s="5" t="s">
        <v>1522</v>
      </c>
      <c r="I47" s="4" t="s">
        <v>174</v>
      </c>
      <c r="J47" s="4" t="s">
        <v>1449</v>
      </c>
      <c r="K47" s="2" t="s">
        <v>2125</v>
      </c>
      <c r="L47" s="2">
        <v>84</v>
      </c>
      <c r="M47" s="2" t="s">
        <v>2128</v>
      </c>
      <c r="N47" s="2" t="s">
        <v>2722</v>
      </c>
      <c r="O47" s="2" t="s">
        <v>2723</v>
      </c>
      <c r="P47" s="50" t="s">
        <v>2724</v>
      </c>
      <c r="Q47" s="2" t="s">
        <v>2641</v>
      </c>
      <c r="R47" s="2"/>
      <c r="S47" s="2">
        <v>2019</v>
      </c>
      <c r="T47" s="2">
        <f>COUNTIFS($F$2:$F$240, "2019",$Q$2:$Q$240, "Lab*",$P$2:$P$240,"Educational*")</f>
        <v>12</v>
      </c>
      <c r="U47" s="2">
        <f>COUNTIFS($F$2:$F$240, "2019",$Q$2:$Q$240, "Lab*",$P$2:$P$240,"OSS")</f>
        <v>5</v>
      </c>
      <c r="V47" s="2">
        <f>COUNTIFS($F$2:$F$240, "2019",$Q$2:$Q$240, "Lab*",$P$2:$P$240,"Industry")</f>
        <v>0</v>
      </c>
      <c r="W47" s="2">
        <f>COUNTIFS($F$2:$F$240, "2019",$Q$2:$Q$240, "Classroom",$P$2:$P$240,"Educational*")</f>
        <v>3</v>
      </c>
      <c r="X47" s="2">
        <f>COUNTIFS($F$2:$F$240, "2019",$Q$2:$Q$240, "Classroom",$P$2:$P$240,"OSS")</f>
        <v>0</v>
      </c>
      <c r="Y47" s="2">
        <f>COUNTIFS($F$2:$F$240, "2019",$Q$2:$Q$240, "Classroom",$P$2:$P$240,"Industry")</f>
        <v>0</v>
      </c>
      <c r="Z47" s="2">
        <f>COUNTIFS($F$2:$F$240, "2019",$Q$2:$Q$240, "Mixed*",$P$2:$P$240,"Educational*")</f>
        <v>0</v>
      </c>
      <c r="AA47" s="2">
        <f>COUNTIFS($F$2:$F$240, "2019",$Q$2:$Q$240, "Mixed*",$P$2:$P$240,"OSS")</f>
        <v>0</v>
      </c>
      <c r="AB47" s="2">
        <f>COUNTIFS($F$2:$F$240, "2019",$Q$2:$Q$240, "Mixed*",$P$2:$P$240,"Industry")</f>
        <v>0</v>
      </c>
      <c r="AC47" s="2">
        <f>COUNTIFS($F$2:$F$240, "2019",$Q$2:$Q$240, "Workplace",$P$2:$P$240,"Educational*")</f>
        <v>1</v>
      </c>
      <c r="AD47" s="2">
        <f>COUNTIFS($F$2:$F$240, "2019",$Q$2:$Q$240, "Workplace",$P$2:$P$240,"OSS")</f>
        <v>0</v>
      </c>
      <c r="AE47" s="2">
        <f>COUNTIFS($F$2:$F$240, "2019", $Q$2:$Q$240, "Workplace",$P$2:$P$240,"Industry")</f>
        <v>0</v>
      </c>
      <c r="AF47" s="40">
        <f t="shared" ref="AF47:AF50" si="2">SUM(T47:AE47)</f>
        <v>21</v>
      </c>
      <c r="AG47" s="45">
        <f t="shared" ref="AG47:AG50" si="3">AF47/$AF$52</f>
        <v>0.29166666666666669</v>
      </c>
      <c r="AH47" s="2"/>
    </row>
    <row r="48" spans="1:34" ht="14">
      <c r="A48" s="3" t="s">
        <v>175</v>
      </c>
      <c r="B48" s="4" t="s">
        <v>176</v>
      </c>
      <c r="C48" s="4" t="s">
        <v>176</v>
      </c>
      <c r="D48" s="4" t="s">
        <v>7</v>
      </c>
      <c r="E48" s="4" t="s">
        <v>7</v>
      </c>
      <c r="F48" s="4">
        <v>2021</v>
      </c>
      <c r="G48" s="4" t="s">
        <v>1523</v>
      </c>
      <c r="H48" s="5" t="s">
        <v>1524</v>
      </c>
      <c r="I48" s="4" t="s">
        <v>178</v>
      </c>
      <c r="J48" s="4" t="s">
        <v>1449</v>
      </c>
      <c r="K48" s="2" t="s">
        <v>2131</v>
      </c>
      <c r="L48" s="2" t="s">
        <v>2121</v>
      </c>
      <c r="M48" s="2" t="s">
        <v>2120</v>
      </c>
      <c r="N48" s="2" t="s">
        <v>2725</v>
      </c>
      <c r="O48" s="2" t="s">
        <v>2726</v>
      </c>
      <c r="P48" s="50" t="s">
        <v>2653</v>
      </c>
      <c r="Q48" s="2" t="s">
        <v>2641</v>
      </c>
      <c r="R48" s="2"/>
      <c r="S48" s="2">
        <v>2020</v>
      </c>
      <c r="T48" s="2">
        <f>COUNTIFS($F$2:$F$240, "2020",$Q$2:$Q$240, "Lab*",$P$2:$P$240,"Educational*")</f>
        <v>10</v>
      </c>
      <c r="U48" s="2">
        <f>COUNTIFS($F$2:$F$240, "2020",$Q$2:$Q$240, "Lab*",$P$2:$P$240,"OSS")</f>
        <v>4</v>
      </c>
      <c r="V48" s="2">
        <f>COUNTIFS($F$2:$F$240, "2020",$Q$2:$Q$240, "Lab*",$P$2:$P$240,"Industry")</f>
        <v>0</v>
      </c>
      <c r="W48" s="2">
        <f>COUNTIFS($F$2:$F$240, "2020",$Q$2:$Q$240, "Classroom",$P$2:$P$240,"Educational*")</f>
        <v>2</v>
      </c>
      <c r="X48" s="2">
        <f>COUNTIFS($F$2:$F$240, "2020",$Q$2:$Q$240, "Classroom",$P$2:$P$240,"OSS")</f>
        <v>0</v>
      </c>
      <c r="Y48" s="2">
        <f>COUNTIFS($F$2:$F$240, "2020",$Q$2:$Q$240, "Classroom",$P$2:$P$240,"Industry")</f>
        <v>0</v>
      </c>
      <c r="Z48" s="2">
        <f>COUNTIFS($F$2:$F$240, "2020",$Q$2:$Q$240, "Mixed*",$P$2:$P$240,"Educational*")</f>
        <v>1</v>
      </c>
      <c r="AA48" s="2">
        <f>COUNTIFS($F$2:$F$240, "2020",$Q$2:$Q$240, "Mixed*",$P$2:$P$240,"OSS")</f>
        <v>0</v>
      </c>
      <c r="AB48" s="2">
        <f>COUNTIFS($F$2:$F$240, "2020",$Q$2:$Q$240, "Mixed*",$P$2:$P$240,"Industry")</f>
        <v>0</v>
      </c>
      <c r="AC48" s="2">
        <f>COUNTIFS($F$2:$F$240, "2020",$Q$2:$Q$240, "Workplace",$P$2:$P$240,"Educational*")</f>
        <v>0</v>
      </c>
      <c r="AD48" s="2">
        <f>COUNTIFS($F$2:$F$240, "2020",$Q$2:$Q$240, "Workplace",$P$2:$P$240,"OSS")</f>
        <v>0</v>
      </c>
      <c r="AE48" s="2">
        <f>COUNTIFS($F$2:$F$240, "2020", $Q$2:$Q$240, "Workplace",$P$2:$P$240,"Industry")</f>
        <v>1</v>
      </c>
      <c r="AF48" s="40">
        <f t="shared" si="2"/>
        <v>18</v>
      </c>
      <c r="AG48" s="45">
        <f t="shared" si="3"/>
        <v>0.25</v>
      </c>
      <c r="AH48" s="2"/>
    </row>
    <row r="49" spans="1:34" ht="14">
      <c r="A49" s="3" t="s">
        <v>179</v>
      </c>
      <c r="B49" s="4" t="s">
        <v>180</v>
      </c>
      <c r="C49" s="4" t="s">
        <v>180</v>
      </c>
      <c r="D49" s="4" t="s">
        <v>7</v>
      </c>
      <c r="E49" s="4" t="s">
        <v>7</v>
      </c>
      <c r="F49" s="4">
        <v>2021</v>
      </c>
      <c r="G49" s="4" t="s">
        <v>1525</v>
      </c>
      <c r="H49" s="5" t="s">
        <v>1526</v>
      </c>
      <c r="I49" s="4" t="s">
        <v>182</v>
      </c>
      <c r="J49" s="4" t="s">
        <v>1438</v>
      </c>
      <c r="K49" s="2">
        <v>3</v>
      </c>
      <c r="L49" s="2"/>
      <c r="M49" s="2" t="s">
        <v>2138</v>
      </c>
      <c r="N49" s="2" t="s">
        <v>2727</v>
      </c>
      <c r="O49" s="2" t="s">
        <v>2728</v>
      </c>
      <c r="P49" s="50" t="s">
        <v>2653</v>
      </c>
      <c r="Q49" s="2" t="s">
        <v>2641</v>
      </c>
      <c r="R49" s="2"/>
      <c r="S49" s="2">
        <v>2021</v>
      </c>
      <c r="T49" s="2">
        <f>COUNTIFS($F$2:$F$240, "2021",$Q$2:$Q$240, "Lab*",$P$2:$P$240,"Educational*")</f>
        <v>13</v>
      </c>
      <c r="U49" s="2">
        <f>COUNTIFS($F$2:$F$240, "2021",$Q$2:$Q$240, "Lab*",$P$2:$P$240,"OSS")</f>
        <v>1</v>
      </c>
      <c r="V49" s="2">
        <f>COUNTIFS($F$2:$F$240, "2021",$Q$2:$Q$240, "Lab*",$P$2:$P$240,"Industry")</f>
        <v>0</v>
      </c>
      <c r="W49" s="2">
        <f>COUNTIFS($F$2:$F$240, "2021",$Q$2:$Q$240, "Classroom",$P$2:$P$240,"Educational*")</f>
        <v>0</v>
      </c>
      <c r="X49" s="2">
        <f>COUNTIFS($F$2:$F$240, "2021",$Q$2:$Q$240, "Classroom",$P$2:$P$240,"OSS")</f>
        <v>0</v>
      </c>
      <c r="Y49" s="2">
        <f>COUNTIFS($F$2:$F$240, "2021",$Q$2:$Q$240, "Classroom",$P$2:$P$240,"Industry")</f>
        <v>0</v>
      </c>
      <c r="Z49" s="2">
        <f>COUNTIFS($F$2:$F$240, "2021",$Q$2:$Q$240, "Mixed*",$P$2:$P$240,"Educational*")</f>
        <v>1</v>
      </c>
      <c r="AA49" s="2">
        <f>COUNTIFS($F$2:$F$240, "2021",$Q$2:$Q$240, "Mixed*",$P$2:$P$240,"OSS")</f>
        <v>1</v>
      </c>
      <c r="AB49" s="2">
        <f>COUNTIFS($F$2:$F$240, "2021",$Q$2:$Q$240, "Mixed*",$P$2:$P$240,"Industry")</f>
        <v>0</v>
      </c>
      <c r="AC49" s="2">
        <f>COUNTIFS($F$2:$F$240, "2021",$Q$2:$Q$240, "Workplace",$P$2:$P$240,"Educational*")</f>
        <v>0</v>
      </c>
      <c r="AD49" s="2">
        <f>COUNTIFS($F$2:$F$240, "2021",$Q$2:$Q$240, "Workplace",$P$2:$P$240,"OSS")</f>
        <v>0</v>
      </c>
      <c r="AE49" s="2">
        <f>COUNTIFS($F$2:$F$240, "2021", $Q$2:$Q$240, "Workplace",$P$2:$P$240,"Industry")</f>
        <v>0</v>
      </c>
      <c r="AF49" s="40">
        <f t="shared" si="2"/>
        <v>16</v>
      </c>
      <c r="AG49" s="45">
        <f t="shared" si="3"/>
        <v>0.22222222222222221</v>
      </c>
      <c r="AH49" s="2"/>
    </row>
    <row r="50" spans="1:34" ht="25.5" customHeight="1">
      <c r="A50" s="21" t="s">
        <v>183</v>
      </c>
      <c r="B50" s="22" t="s">
        <v>184</v>
      </c>
      <c r="C50" s="22" t="s">
        <v>184</v>
      </c>
      <c r="D50" s="22" t="s">
        <v>7</v>
      </c>
      <c r="E50" s="22" t="s">
        <v>7</v>
      </c>
      <c r="F50" s="22">
        <v>2021</v>
      </c>
      <c r="G50" s="22" t="s">
        <v>1527</v>
      </c>
      <c r="H50" s="23" t="s">
        <v>1528</v>
      </c>
      <c r="I50" s="22" t="s">
        <v>186</v>
      </c>
      <c r="J50" s="22" t="s">
        <v>1449</v>
      </c>
      <c r="K50" s="24" t="s">
        <v>2141</v>
      </c>
      <c r="L50" s="24"/>
      <c r="M50" s="24" t="s">
        <v>2120</v>
      </c>
      <c r="N50" s="24" t="s">
        <v>2729</v>
      </c>
      <c r="O50" s="24" t="s">
        <v>2730</v>
      </c>
      <c r="P50" s="24" t="s">
        <v>2653</v>
      </c>
      <c r="Q50" s="24" t="s">
        <v>2641</v>
      </c>
      <c r="R50" s="24"/>
      <c r="S50" s="2">
        <v>2022</v>
      </c>
      <c r="T50" s="2">
        <f>COUNTIFS($F$2:$F$240, "2022",$Q$2:$Q$240, "Lab*",$P$2:$P$240,"Educational*")</f>
        <v>4</v>
      </c>
      <c r="U50" s="2">
        <f>COUNTIFS($F$2:$F$240, "2022",$Q$2:$Q$240, "Lab*",$P$2:$P$240,"OSS")</f>
        <v>0</v>
      </c>
      <c r="V50" s="2">
        <f>COUNTIFS($F$2:$F$240, "2022",$Q$2:$Q$240, "Lab*",$P$2:$P$240,"Industry")</f>
        <v>0</v>
      </c>
      <c r="W50" s="2">
        <f>COUNTIFS($F$2:$F$240, "2022",$Q$2:$Q$240, "Classroom",$P$2:$P$240,"Educational*")</f>
        <v>0</v>
      </c>
      <c r="X50" s="2">
        <f>COUNTIFS($F$2:$F$240, "2022",$Q$2:$Q$240, "Classroom",$P$2:$P$240,"OSS")</f>
        <v>0</v>
      </c>
      <c r="Y50" s="2">
        <f>COUNTIFS($F$2:$F$240, "2022",$Q$2:$Q$240, "Classroom",$P$2:$P$240,"Industry")</f>
        <v>0</v>
      </c>
      <c r="Z50" s="2">
        <f>COUNTIFS($F$2:$F$240, "2022",$Q$2:$Q$240, "Mixed*",$P$2:$P$240,"Educational*")</f>
        <v>0</v>
      </c>
      <c r="AA50" s="2">
        <f>COUNTIFS($F$2:$F$240, "2022",$Q$2:$Q$240, "Mixed*",$P$2:$P$240,"OSS")</f>
        <v>0</v>
      </c>
      <c r="AB50" s="2">
        <f>COUNTIFS($F$2:$F$240, "2022",$Q$2:$Q$240, "Mixed*",$P$2:$P$240,"Industry")</f>
        <v>0</v>
      </c>
      <c r="AC50" s="2">
        <f>COUNTIFS($F$2:$F$240, "2022",$Q$2:$Q$240, "Workplace",$P$2:$P$240,"Educational*")</f>
        <v>0</v>
      </c>
      <c r="AD50" s="2">
        <f>COUNTIFS($F$2:$F$240, "2022",$Q$2:$Q$240, "Workplace",$P$2:$P$240,"OSS")</f>
        <v>0</v>
      </c>
      <c r="AE50" s="2">
        <f>COUNTIFS($F$2:$F$240, "2022", $Q$2:$Q$240, "Workplace",$P$2:$P$240,"Industry")</f>
        <v>0</v>
      </c>
      <c r="AF50" s="40">
        <f t="shared" si="2"/>
        <v>4</v>
      </c>
      <c r="AG50" s="45">
        <f t="shared" si="3"/>
        <v>5.5555555555555552E-2</v>
      </c>
      <c r="AH50" s="24"/>
    </row>
    <row r="51" spans="1:34" ht="13" hidden="1">
      <c r="A51" s="3" t="s">
        <v>187</v>
      </c>
      <c r="B51" s="4" t="s">
        <v>188</v>
      </c>
      <c r="C51" s="4" t="s">
        <v>188</v>
      </c>
      <c r="D51" s="4" t="s">
        <v>16</v>
      </c>
      <c r="E51" s="4"/>
      <c r="F51" s="4">
        <v>2021</v>
      </c>
      <c r="G51" s="4" t="s">
        <v>1529</v>
      </c>
      <c r="H51" s="5" t="s">
        <v>1530</v>
      </c>
      <c r="I51" s="4" t="s">
        <v>190</v>
      </c>
      <c r="J51" s="4" t="s">
        <v>1438</v>
      </c>
      <c r="K51" s="2"/>
      <c r="L51" s="2"/>
      <c r="M51" s="2"/>
      <c r="N51" s="2"/>
      <c r="O51" s="2"/>
      <c r="P51" s="2"/>
      <c r="Q51" s="2"/>
      <c r="R51" s="2"/>
      <c r="S51" s="2"/>
      <c r="T51" s="2"/>
      <c r="U51" s="2"/>
      <c r="V51" s="2"/>
      <c r="W51" s="2"/>
      <c r="X51" s="2"/>
      <c r="Y51" s="2"/>
      <c r="Z51" s="2"/>
      <c r="AA51" s="2"/>
      <c r="AB51" s="2"/>
      <c r="AC51" s="2"/>
      <c r="AD51" s="2"/>
      <c r="AE51" s="2"/>
      <c r="AF51" s="2"/>
      <c r="AG51" s="2"/>
      <c r="AH51" s="2"/>
    </row>
    <row r="52" spans="1:34" ht="14">
      <c r="A52" s="3" t="s">
        <v>191</v>
      </c>
      <c r="B52" s="4" t="s">
        <v>192</v>
      </c>
      <c r="C52" s="4" t="s">
        <v>192</v>
      </c>
      <c r="D52" s="4" t="s">
        <v>7</v>
      </c>
      <c r="E52" s="4" t="s">
        <v>7</v>
      </c>
      <c r="F52" s="4">
        <v>2021</v>
      </c>
      <c r="G52" s="4" t="s">
        <v>1531</v>
      </c>
      <c r="H52" s="5" t="s">
        <v>1532</v>
      </c>
      <c r="I52" s="4" t="s">
        <v>194</v>
      </c>
      <c r="J52" s="4" t="s">
        <v>1438</v>
      </c>
      <c r="K52" s="2" t="s">
        <v>2146</v>
      </c>
      <c r="L52" s="2"/>
      <c r="M52" s="2" t="s">
        <v>2150</v>
      </c>
      <c r="N52" s="2" t="s">
        <v>2731</v>
      </c>
      <c r="O52" s="2" t="s">
        <v>2732</v>
      </c>
      <c r="P52" s="50" t="s">
        <v>2653</v>
      </c>
      <c r="Q52" s="2" t="s">
        <v>2641</v>
      </c>
      <c r="R52" s="2"/>
      <c r="S52" s="40" t="s">
        <v>2568</v>
      </c>
      <c r="T52" s="40">
        <f t="shared" ref="T52:AE52" si="4">SUM(T40:T50)</f>
        <v>48</v>
      </c>
      <c r="U52" s="40">
        <f t="shared" si="4"/>
        <v>12</v>
      </c>
      <c r="V52" s="40">
        <f t="shared" si="4"/>
        <v>0</v>
      </c>
      <c r="W52" s="40">
        <f t="shared" si="4"/>
        <v>6</v>
      </c>
      <c r="X52" s="40">
        <f t="shared" si="4"/>
        <v>0</v>
      </c>
      <c r="Y52" s="40">
        <f t="shared" si="4"/>
        <v>0</v>
      </c>
      <c r="Z52" s="40">
        <f t="shared" si="4"/>
        <v>2</v>
      </c>
      <c r="AA52" s="40">
        <f t="shared" si="4"/>
        <v>1</v>
      </c>
      <c r="AB52" s="40">
        <f t="shared" si="4"/>
        <v>0</v>
      </c>
      <c r="AC52" s="40">
        <f t="shared" si="4"/>
        <v>1</v>
      </c>
      <c r="AD52" s="40">
        <f t="shared" si="4"/>
        <v>0</v>
      </c>
      <c r="AE52" s="40">
        <f t="shared" si="4"/>
        <v>2</v>
      </c>
      <c r="AF52" s="40">
        <f>SUM(T52:AE52)</f>
        <v>72</v>
      </c>
      <c r="AG52" s="45">
        <f>SUM(AG40:AG51)</f>
        <v>1</v>
      </c>
      <c r="AH52" s="2"/>
    </row>
    <row r="53" spans="1:34" ht="13" hidden="1">
      <c r="A53" s="3" t="s">
        <v>195</v>
      </c>
      <c r="B53" s="4" t="s">
        <v>196</v>
      </c>
      <c r="C53" s="4" t="s">
        <v>196</v>
      </c>
      <c r="D53" s="4" t="s">
        <v>7</v>
      </c>
      <c r="E53" s="4" t="s">
        <v>16</v>
      </c>
      <c r="F53" s="4">
        <v>2021</v>
      </c>
      <c r="G53" s="4" t="s">
        <v>1533</v>
      </c>
      <c r="H53" s="5" t="s">
        <v>1534</v>
      </c>
      <c r="I53" s="4" t="s">
        <v>198</v>
      </c>
      <c r="J53" s="4" t="s">
        <v>1438</v>
      </c>
      <c r="K53" s="2"/>
      <c r="L53" s="2"/>
      <c r="M53" s="2"/>
      <c r="N53" s="2"/>
      <c r="O53" s="2"/>
      <c r="P53" s="2"/>
      <c r="Q53" s="2"/>
      <c r="R53" s="2"/>
      <c r="S53" s="2"/>
      <c r="T53" s="2"/>
      <c r="U53" s="2"/>
      <c r="V53" s="2"/>
      <c r="W53" s="2"/>
      <c r="X53" s="2"/>
      <c r="Y53" s="2"/>
      <c r="Z53" s="2"/>
      <c r="AA53" s="2"/>
      <c r="AB53" s="2"/>
      <c r="AC53" s="2"/>
      <c r="AD53" s="2"/>
      <c r="AE53" s="2"/>
      <c r="AF53" s="2"/>
      <c r="AG53" s="2"/>
      <c r="AH53" s="2"/>
    </row>
    <row r="54" spans="1:34" ht="13" hidden="1">
      <c r="A54" s="3" t="s">
        <v>106</v>
      </c>
      <c r="B54" s="4" t="s">
        <v>199</v>
      </c>
      <c r="C54" s="4" t="s">
        <v>199</v>
      </c>
      <c r="D54" s="4" t="s">
        <v>16</v>
      </c>
      <c r="E54" s="4"/>
      <c r="F54" s="4">
        <v>2021</v>
      </c>
      <c r="G54" s="4" t="s">
        <v>1535</v>
      </c>
      <c r="H54" s="5" t="s">
        <v>1536</v>
      </c>
      <c r="I54" s="4" t="s">
        <v>201</v>
      </c>
      <c r="J54" s="4" t="s">
        <v>1449</v>
      </c>
      <c r="K54" s="2"/>
      <c r="L54" s="2"/>
      <c r="M54" s="2"/>
      <c r="N54" s="2"/>
      <c r="O54" s="2"/>
      <c r="P54" s="2"/>
      <c r="Q54" s="2"/>
      <c r="R54" s="2"/>
      <c r="S54" s="2"/>
      <c r="T54" s="2"/>
      <c r="U54" s="2"/>
      <c r="V54" s="2"/>
      <c r="W54" s="2"/>
      <c r="X54" s="2"/>
      <c r="Y54" s="2"/>
      <c r="Z54" s="2"/>
      <c r="AA54" s="2"/>
      <c r="AB54" s="2"/>
      <c r="AC54" s="2"/>
      <c r="AD54" s="2"/>
      <c r="AE54" s="2"/>
      <c r="AF54" s="2"/>
      <c r="AG54" s="2"/>
      <c r="AH54" s="2"/>
    </row>
    <row r="55" spans="1:34" ht="13" hidden="1">
      <c r="A55" s="3" t="s">
        <v>202</v>
      </c>
      <c r="B55" s="4" t="s">
        <v>203</v>
      </c>
      <c r="C55" s="4" t="s">
        <v>203</v>
      </c>
      <c r="D55" s="4" t="s">
        <v>16</v>
      </c>
      <c r="E55" s="4"/>
      <c r="F55" s="4">
        <v>2021</v>
      </c>
      <c r="G55" s="4" t="s">
        <v>1537</v>
      </c>
      <c r="H55" s="5" t="s">
        <v>1538</v>
      </c>
      <c r="I55" s="4" t="s">
        <v>205</v>
      </c>
      <c r="J55" s="4" t="s">
        <v>1449</v>
      </c>
      <c r="K55" s="2"/>
      <c r="L55" s="2"/>
      <c r="M55" s="2"/>
      <c r="N55" s="2"/>
      <c r="O55" s="2"/>
      <c r="P55" s="2"/>
      <c r="Q55" s="2"/>
      <c r="R55" s="2"/>
      <c r="S55" s="2"/>
      <c r="T55" s="2"/>
      <c r="U55" s="2"/>
      <c r="V55" s="2"/>
      <c r="W55" s="2"/>
      <c r="X55" s="2"/>
      <c r="Y55" s="2"/>
      <c r="Z55" s="2"/>
      <c r="AA55" s="2"/>
      <c r="AB55" s="2"/>
      <c r="AC55" s="2"/>
      <c r="AD55" s="2"/>
      <c r="AE55" s="2"/>
      <c r="AF55" s="2"/>
      <c r="AG55" s="2"/>
      <c r="AH55" s="2"/>
    </row>
    <row r="56" spans="1:34" ht="13" hidden="1">
      <c r="A56" s="3" t="s">
        <v>206</v>
      </c>
      <c r="B56" s="4" t="s">
        <v>207</v>
      </c>
      <c r="C56" s="4" t="s">
        <v>207</v>
      </c>
      <c r="D56" s="4" t="s">
        <v>7</v>
      </c>
      <c r="E56" s="4" t="s">
        <v>16</v>
      </c>
      <c r="F56" s="4">
        <v>2021</v>
      </c>
      <c r="G56" s="4" t="s">
        <v>1539</v>
      </c>
      <c r="H56" s="5" t="s">
        <v>1540</v>
      </c>
      <c r="I56" s="6"/>
      <c r="J56" s="4" t="s">
        <v>1449</v>
      </c>
      <c r="K56" s="2"/>
      <c r="L56" s="2"/>
      <c r="M56" s="2"/>
      <c r="N56" s="2"/>
      <c r="O56" s="2"/>
      <c r="P56" s="2"/>
      <c r="Q56" s="2"/>
      <c r="R56" s="2"/>
      <c r="S56" s="2"/>
      <c r="T56" s="2"/>
      <c r="U56" s="2"/>
      <c r="V56" s="2"/>
      <c r="W56" s="2"/>
      <c r="X56" s="2"/>
      <c r="Y56" s="2"/>
      <c r="Z56" s="2"/>
      <c r="AA56" s="2"/>
      <c r="AB56" s="2"/>
      <c r="AC56" s="2"/>
      <c r="AD56" s="2"/>
      <c r="AE56" s="2"/>
      <c r="AF56" s="2"/>
      <c r="AG56" s="2"/>
      <c r="AH56" s="2"/>
    </row>
    <row r="57" spans="1:34" ht="13" hidden="1">
      <c r="A57" s="3" t="s">
        <v>209</v>
      </c>
      <c r="B57" s="4" t="s">
        <v>210</v>
      </c>
      <c r="C57" s="4" t="s">
        <v>210</v>
      </c>
      <c r="D57" s="4" t="s">
        <v>16</v>
      </c>
      <c r="E57" s="4"/>
      <c r="F57" s="4">
        <v>2021</v>
      </c>
      <c r="G57" s="4" t="s">
        <v>1539</v>
      </c>
      <c r="H57" s="5" t="s">
        <v>1541</v>
      </c>
      <c r="I57" s="4" t="s">
        <v>212</v>
      </c>
      <c r="J57" s="4" t="s">
        <v>1449</v>
      </c>
      <c r="K57" s="2"/>
      <c r="L57" s="2"/>
      <c r="M57" s="2"/>
      <c r="N57" s="2"/>
      <c r="O57" s="2"/>
      <c r="P57" s="2"/>
      <c r="Q57" s="2"/>
      <c r="R57" s="2"/>
      <c r="S57" s="2"/>
      <c r="T57" s="2"/>
      <c r="U57" s="2"/>
      <c r="V57" s="2"/>
      <c r="W57" s="2"/>
      <c r="X57" s="2"/>
      <c r="Y57" s="2"/>
      <c r="Z57" s="2"/>
      <c r="AA57" s="2"/>
      <c r="AB57" s="2"/>
      <c r="AC57" s="2"/>
      <c r="AD57" s="2"/>
      <c r="AE57" s="2"/>
      <c r="AF57" s="2"/>
      <c r="AG57" s="2"/>
      <c r="AH57" s="2"/>
    </row>
    <row r="58" spans="1:34" ht="13" hidden="1">
      <c r="A58" s="3" t="s">
        <v>213</v>
      </c>
      <c r="B58" s="4" t="s">
        <v>214</v>
      </c>
      <c r="C58" s="4" t="s">
        <v>214</v>
      </c>
      <c r="D58" s="4" t="s">
        <v>16</v>
      </c>
      <c r="E58" s="4"/>
      <c r="F58" s="4">
        <v>2021</v>
      </c>
      <c r="G58" s="4" t="s">
        <v>1537</v>
      </c>
      <c r="H58" s="5" t="s">
        <v>1542</v>
      </c>
      <c r="I58" s="4" t="s">
        <v>1543</v>
      </c>
      <c r="J58" s="4" t="s">
        <v>1449</v>
      </c>
      <c r="K58" s="2"/>
      <c r="L58" s="2"/>
      <c r="M58" s="2"/>
      <c r="N58" s="2"/>
      <c r="O58" s="2"/>
      <c r="P58" s="2"/>
      <c r="Q58" s="2"/>
      <c r="R58" s="2"/>
      <c r="S58" s="2"/>
      <c r="T58" s="2"/>
      <c r="U58" s="2"/>
      <c r="V58" s="2"/>
      <c r="W58" s="2"/>
      <c r="X58" s="2"/>
      <c r="Y58" s="2"/>
      <c r="Z58" s="2"/>
      <c r="AA58" s="2"/>
      <c r="AB58" s="2"/>
      <c r="AC58" s="2"/>
      <c r="AD58" s="2"/>
      <c r="AE58" s="2"/>
      <c r="AF58" s="2"/>
      <c r="AG58" s="2"/>
      <c r="AH58" s="2"/>
    </row>
    <row r="59" spans="1:34" ht="13" hidden="1">
      <c r="A59" s="3" t="s">
        <v>216</v>
      </c>
      <c r="B59" s="4" t="s">
        <v>217</v>
      </c>
      <c r="C59" s="4" t="s">
        <v>217</v>
      </c>
      <c r="D59" s="4" t="s">
        <v>16</v>
      </c>
      <c r="E59" s="4"/>
      <c r="F59" s="4">
        <v>2021</v>
      </c>
      <c r="G59" s="4" t="s">
        <v>1544</v>
      </c>
      <c r="H59" s="5" t="s">
        <v>1545</v>
      </c>
      <c r="I59" s="4" t="s">
        <v>219</v>
      </c>
      <c r="J59" s="4" t="s">
        <v>1438</v>
      </c>
      <c r="K59" s="2"/>
      <c r="L59" s="2"/>
      <c r="M59" s="2"/>
      <c r="N59" s="2"/>
      <c r="O59" s="2"/>
      <c r="P59" s="2"/>
      <c r="Q59" s="2"/>
      <c r="R59" s="2"/>
      <c r="S59" s="2"/>
      <c r="T59" s="2"/>
      <c r="U59" s="2"/>
      <c r="V59" s="2"/>
      <c r="W59" s="2"/>
      <c r="X59" s="2"/>
      <c r="Y59" s="2"/>
      <c r="Z59" s="2"/>
      <c r="AA59" s="2"/>
      <c r="AB59" s="2"/>
      <c r="AC59" s="2"/>
      <c r="AD59" s="2"/>
      <c r="AE59" s="2"/>
      <c r="AF59" s="2"/>
      <c r="AG59" s="2"/>
      <c r="AH59" s="2"/>
    </row>
    <row r="60" spans="1:34" ht="13" hidden="1">
      <c r="A60" s="3" t="s">
        <v>220</v>
      </c>
      <c r="B60" s="4" t="s">
        <v>221</v>
      </c>
      <c r="C60" s="4" t="s">
        <v>221</v>
      </c>
      <c r="D60" s="4" t="s">
        <v>16</v>
      </c>
      <c r="E60" s="4"/>
      <c r="F60" s="4">
        <v>2021</v>
      </c>
      <c r="G60" s="4" t="s">
        <v>1546</v>
      </c>
      <c r="H60" s="5" t="s">
        <v>1547</v>
      </c>
      <c r="I60" s="4" t="s">
        <v>223</v>
      </c>
      <c r="J60" s="4" t="s">
        <v>1438</v>
      </c>
      <c r="K60" s="2"/>
      <c r="L60" s="2"/>
      <c r="M60" s="2"/>
      <c r="N60" s="2"/>
      <c r="O60" s="2"/>
      <c r="P60" s="2"/>
      <c r="Q60" s="2"/>
      <c r="R60" s="2"/>
      <c r="S60" s="2"/>
      <c r="T60" s="2"/>
      <c r="U60" s="2"/>
      <c r="V60" s="2"/>
      <c r="W60" s="2"/>
      <c r="X60" s="2"/>
      <c r="Y60" s="2"/>
      <c r="Z60" s="2"/>
      <c r="AA60" s="2"/>
      <c r="AB60" s="2"/>
      <c r="AC60" s="2"/>
      <c r="AD60" s="2"/>
      <c r="AE60" s="2"/>
      <c r="AF60" s="2"/>
      <c r="AG60" s="2"/>
      <c r="AH60" s="2"/>
    </row>
    <row r="61" spans="1:34" ht="13" hidden="1">
      <c r="A61" s="3" t="s">
        <v>224</v>
      </c>
      <c r="B61" s="4" t="s">
        <v>225</v>
      </c>
      <c r="C61" s="4" t="s">
        <v>225</v>
      </c>
      <c r="D61" s="4" t="s">
        <v>16</v>
      </c>
      <c r="E61" s="4"/>
      <c r="F61" s="4">
        <v>2021</v>
      </c>
      <c r="G61" s="4" t="s">
        <v>1539</v>
      </c>
      <c r="H61" s="5" t="s">
        <v>1548</v>
      </c>
      <c r="I61" s="4" t="s">
        <v>227</v>
      </c>
      <c r="J61" s="4" t="s">
        <v>1449</v>
      </c>
      <c r="K61" s="2"/>
      <c r="L61" s="2"/>
      <c r="M61" s="2"/>
      <c r="N61" s="2"/>
      <c r="O61" s="2"/>
      <c r="P61" s="2"/>
      <c r="Q61" s="2"/>
      <c r="R61" s="2"/>
      <c r="S61" s="2"/>
      <c r="T61" s="2"/>
      <c r="U61" s="2"/>
      <c r="V61" s="2"/>
      <c r="W61" s="2"/>
      <c r="X61" s="2"/>
      <c r="Y61" s="2"/>
      <c r="Z61" s="2"/>
      <c r="AA61" s="2"/>
      <c r="AB61" s="2"/>
      <c r="AC61" s="2"/>
      <c r="AD61" s="2"/>
      <c r="AE61" s="2"/>
      <c r="AF61" s="2"/>
      <c r="AG61" s="2"/>
      <c r="AH61" s="2"/>
    </row>
    <row r="62" spans="1:34" ht="13" hidden="1">
      <c r="A62" s="3" t="s">
        <v>183</v>
      </c>
      <c r="B62" s="4" t="s">
        <v>228</v>
      </c>
      <c r="C62" s="4" t="s">
        <v>228</v>
      </c>
      <c r="D62" s="4" t="s">
        <v>7</v>
      </c>
      <c r="E62" s="4" t="s">
        <v>2151</v>
      </c>
      <c r="F62" s="4">
        <v>2020</v>
      </c>
      <c r="G62" s="4" t="s">
        <v>1549</v>
      </c>
      <c r="H62" s="5" t="s">
        <v>1550</v>
      </c>
      <c r="I62" s="4" t="s">
        <v>229</v>
      </c>
      <c r="J62" s="4" t="s">
        <v>1449</v>
      </c>
      <c r="K62" s="2"/>
      <c r="L62" s="2"/>
      <c r="M62" s="2"/>
      <c r="N62" s="2"/>
      <c r="O62" s="2"/>
      <c r="P62" s="2"/>
      <c r="Q62" s="2"/>
      <c r="R62" s="2"/>
      <c r="S62" s="2"/>
      <c r="T62" s="2"/>
      <c r="U62" s="2"/>
      <c r="V62" s="2"/>
      <c r="W62" s="2"/>
      <c r="X62" s="2"/>
      <c r="Y62" s="2"/>
      <c r="Z62" s="2"/>
      <c r="AA62" s="2"/>
      <c r="AB62" s="2"/>
      <c r="AC62" s="2"/>
      <c r="AD62" s="2"/>
      <c r="AE62" s="2"/>
      <c r="AF62" s="2"/>
      <c r="AG62" s="2"/>
      <c r="AH62" s="2"/>
    </row>
    <row r="63" spans="1:34" ht="13">
      <c r="A63" s="3" t="s">
        <v>230</v>
      </c>
      <c r="B63" s="4" t="s">
        <v>231</v>
      </c>
      <c r="C63" s="4" t="s">
        <v>231</v>
      </c>
      <c r="D63" s="4" t="s">
        <v>7</v>
      </c>
      <c r="E63" s="4" t="s">
        <v>7</v>
      </c>
      <c r="F63" s="4">
        <v>2020</v>
      </c>
      <c r="G63" s="4" t="s">
        <v>1551</v>
      </c>
      <c r="H63" s="5" t="s">
        <v>1552</v>
      </c>
      <c r="I63" s="4" t="s">
        <v>233</v>
      </c>
      <c r="J63" s="4" t="s">
        <v>1449</v>
      </c>
      <c r="K63" s="2" t="s">
        <v>2154</v>
      </c>
      <c r="L63" s="2"/>
      <c r="M63" s="2" t="s">
        <v>2158</v>
      </c>
      <c r="N63" s="2" t="s">
        <v>2733</v>
      </c>
      <c r="O63" s="2" t="s">
        <v>2734</v>
      </c>
      <c r="P63" s="2" t="s">
        <v>2675</v>
      </c>
      <c r="Q63" s="2" t="s">
        <v>2636</v>
      </c>
      <c r="R63" s="2"/>
      <c r="S63" s="2"/>
      <c r="T63" s="45">
        <f t="shared" ref="T63:AE63" si="5">T52/$AF$52</f>
        <v>0.66666666666666663</v>
      </c>
      <c r="U63" s="45">
        <f t="shared" si="5"/>
        <v>0.16666666666666666</v>
      </c>
      <c r="V63" s="45">
        <f t="shared" si="5"/>
        <v>0</v>
      </c>
      <c r="W63" s="45">
        <f t="shared" si="5"/>
        <v>8.3333333333333329E-2</v>
      </c>
      <c r="X63" s="45">
        <f t="shared" si="5"/>
        <v>0</v>
      </c>
      <c r="Y63" s="45">
        <f t="shared" si="5"/>
        <v>0</v>
      </c>
      <c r="Z63" s="45">
        <f t="shared" si="5"/>
        <v>2.7777777777777776E-2</v>
      </c>
      <c r="AA63" s="45">
        <f t="shared" si="5"/>
        <v>1.3888888888888888E-2</v>
      </c>
      <c r="AB63" s="45">
        <f t="shared" si="5"/>
        <v>0</v>
      </c>
      <c r="AC63" s="45">
        <f t="shared" si="5"/>
        <v>1.3888888888888888E-2</v>
      </c>
      <c r="AD63" s="45">
        <f t="shared" si="5"/>
        <v>0</v>
      </c>
      <c r="AE63" s="45">
        <f t="shared" si="5"/>
        <v>2.7777777777777776E-2</v>
      </c>
      <c r="AF63" s="40"/>
      <c r="AG63" s="67">
        <f>SUM($T$63:$AF$63)</f>
        <v>0.99999999999999989</v>
      </c>
      <c r="AH63" s="2"/>
    </row>
    <row r="64" spans="1:34" ht="13" hidden="1">
      <c r="A64" s="3" t="s">
        <v>234</v>
      </c>
      <c r="B64" s="4" t="s">
        <v>235</v>
      </c>
      <c r="C64" s="4" t="s">
        <v>235</v>
      </c>
      <c r="D64" s="4" t="s">
        <v>16</v>
      </c>
      <c r="E64" s="4"/>
      <c r="F64" s="4">
        <v>2020</v>
      </c>
      <c r="G64" s="4" t="s">
        <v>1553</v>
      </c>
      <c r="H64" s="5" t="s">
        <v>1554</v>
      </c>
      <c r="I64" s="6"/>
      <c r="J64" s="4" t="s">
        <v>1449</v>
      </c>
      <c r="K64" s="2"/>
      <c r="L64" s="2"/>
      <c r="M64" s="2"/>
      <c r="N64" s="2"/>
      <c r="O64" s="2"/>
      <c r="P64" s="2"/>
      <c r="Q64" s="2"/>
      <c r="R64" s="2"/>
      <c r="S64" s="2"/>
      <c r="T64" s="2"/>
      <c r="U64" s="2"/>
      <c r="V64" s="2"/>
      <c r="W64" s="2"/>
      <c r="X64" s="2"/>
      <c r="Y64" s="2"/>
      <c r="Z64" s="2"/>
      <c r="AA64" s="2"/>
      <c r="AB64" s="2"/>
      <c r="AC64" s="2"/>
      <c r="AD64" s="2"/>
      <c r="AE64" s="2"/>
      <c r="AF64" s="2"/>
      <c r="AG64" s="2"/>
      <c r="AH64" s="2"/>
    </row>
    <row r="65" spans="1:34" ht="13">
      <c r="A65" s="3" t="s">
        <v>237</v>
      </c>
      <c r="B65" s="4" t="s">
        <v>238</v>
      </c>
      <c r="C65" s="4" t="s">
        <v>238</v>
      </c>
      <c r="D65" s="4" t="s">
        <v>7</v>
      </c>
      <c r="E65" s="4" t="s">
        <v>7</v>
      </c>
      <c r="F65" s="4">
        <v>2020</v>
      </c>
      <c r="G65" s="4" t="s">
        <v>1460</v>
      </c>
      <c r="H65" s="5" t="s">
        <v>1555</v>
      </c>
      <c r="I65" s="4" t="s">
        <v>240</v>
      </c>
      <c r="J65" s="4" t="s">
        <v>1449</v>
      </c>
      <c r="K65" s="2" t="s">
        <v>2161</v>
      </c>
      <c r="L65" s="2"/>
      <c r="M65" s="2" t="s">
        <v>2165</v>
      </c>
      <c r="N65" s="2" t="s">
        <v>2735</v>
      </c>
      <c r="O65" s="2" t="s">
        <v>2736</v>
      </c>
      <c r="P65" s="2" t="s">
        <v>2675</v>
      </c>
      <c r="Q65" s="2" t="s">
        <v>2641</v>
      </c>
      <c r="R65" s="2"/>
      <c r="S65" s="2"/>
      <c r="T65" s="2"/>
      <c r="U65" s="2"/>
      <c r="V65" s="2"/>
      <c r="W65" s="2"/>
      <c r="X65" s="2"/>
      <c r="Y65" s="2"/>
      <c r="Z65" s="2"/>
      <c r="AA65" s="2"/>
      <c r="AB65" s="2"/>
      <c r="AC65" s="2"/>
      <c r="AD65" s="2"/>
      <c r="AE65" s="2" t="s">
        <v>2582</v>
      </c>
      <c r="AF65" s="40">
        <f>SUM($AF$40:$AF$50)</f>
        <v>72</v>
      </c>
      <c r="AG65" s="2"/>
      <c r="AH65" s="2"/>
    </row>
    <row r="66" spans="1:34" ht="13" hidden="1">
      <c r="A66" s="3" t="s">
        <v>241</v>
      </c>
      <c r="B66" s="4" t="s">
        <v>242</v>
      </c>
      <c r="C66" s="4" t="s">
        <v>242</v>
      </c>
      <c r="D66" s="4" t="s">
        <v>16</v>
      </c>
      <c r="E66" s="4"/>
      <c r="F66" s="4">
        <v>2020</v>
      </c>
      <c r="G66" s="4" t="s">
        <v>1556</v>
      </c>
      <c r="H66" s="5" t="s">
        <v>1557</v>
      </c>
      <c r="I66" s="4" t="s">
        <v>244</v>
      </c>
      <c r="J66" s="4" t="s">
        <v>1449</v>
      </c>
      <c r="K66" s="2"/>
      <c r="L66" s="2"/>
      <c r="M66" s="2"/>
      <c r="N66" s="2"/>
      <c r="O66" s="2"/>
      <c r="P66" s="2"/>
      <c r="Q66" s="2"/>
      <c r="R66" s="2"/>
      <c r="S66" s="2"/>
      <c r="T66" s="2"/>
      <c r="U66" s="2"/>
      <c r="V66" s="2"/>
      <c r="W66" s="2"/>
      <c r="X66" s="2"/>
      <c r="Y66" s="2"/>
      <c r="Z66" s="2"/>
      <c r="AA66" s="2"/>
      <c r="AB66" s="2"/>
      <c r="AC66" s="2"/>
      <c r="AD66" s="2"/>
      <c r="AE66" s="2"/>
      <c r="AF66" s="2"/>
      <c r="AG66" s="2"/>
      <c r="AH66" s="2"/>
    </row>
    <row r="67" spans="1:34" ht="14">
      <c r="A67" s="3" t="s">
        <v>245</v>
      </c>
      <c r="B67" s="4" t="s">
        <v>246</v>
      </c>
      <c r="C67" s="4" t="s">
        <v>246</v>
      </c>
      <c r="D67" s="4" t="s">
        <v>7</v>
      </c>
      <c r="E67" s="4" t="s">
        <v>7</v>
      </c>
      <c r="F67" s="4">
        <v>2020</v>
      </c>
      <c r="G67" s="4" t="s">
        <v>1460</v>
      </c>
      <c r="H67" s="5" t="s">
        <v>1558</v>
      </c>
      <c r="I67" s="4" t="s">
        <v>248</v>
      </c>
      <c r="J67" s="4" t="s">
        <v>1449</v>
      </c>
      <c r="K67" s="2" t="s">
        <v>2167</v>
      </c>
      <c r="L67" s="2"/>
      <c r="M67" s="2" t="s">
        <v>2171</v>
      </c>
      <c r="N67" s="2" t="s">
        <v>2737</v>
      </c>
      <c r="O67" s="2" t="s">
        <v>2738</v>
      </c>
      <c r="P67" s="50" t="s">
        <v>2653</v>
      </c>
      <c r="Q67" s="2" t="s">
        <v>2641</v>
      </c>
      <c r="R67" s="2"/>
      <c r="S67" s="2"/>
      <c r="T67" s="2"/>
      <c r="U67" s="2"/>
      <c r="V67" s="2"/>
      <c r="W67" s="2"/>
      <c r="X67" s="2"/>
      <c r="Y67" s="2"/>
      <c r="Z67" s="2"/>
      <c r="AA67" s="2"/>
      <c r="AB67" s="2"/>
      <c r="AC67" s="2"/>
      <c r="AD67" s="2"/>
      <c r="AE67" s="2"/>
      <c r="AF67" s="40"/>
      <c r="AG67" s="2"/>
      <c r="AH67" s="2"/>
    </row>
    <row r="68" spans="1:34" ht="13" hidden="1">
      <c r="A68" s="3" t="s">
        <v>249</v>
      </c>
      <c r="B68" s="4" t="s">
        <v>250</v>
      </c>
      <c r="C68" s="4" t="s">
        <v>250</v>
      </c>
      <c r="D68" s="4" t="s">
        <v>7</v>
      </c>
      <c r="E68" s="4" t="s">
        <v>16</v>
      </c>
      <c r="F68" s="4">
        <v>2020</v>
      </c>
      <c r="G68" s="4" t="s">
        <v>1559</v>
      </c>
      <c r="H68" s="5" t="s">
        <v>1560</v>
      </c>
      <c r="I68" s="4" t="s">
        <v>252</v>
      </c>
      <c r="J68" s="4" t="s">
        <v>1438</v>
      </c>
      <c r="K68" s="2"/>
      <c r="L68" s="2"/>
      <c r="M68" s="2"/>
      <c r="N68" s="2"/>
      <c r="O68" s="2"/>
      <c r="P68" s="2"/>
      <c r="Q68" s="2"/>
      <c r="R68" s="2"/>
      <c r="S68" s="2"/>
      <c r="T68" s="2"/>
      <c r="U68" s="2"/>
      <c r="V68" s="2"/>
      <c r="W68" s="2"/>
      <c r="X68" s="2"/>
      <c r="Y68" s="2"/>
      <c r="Z68" s="2"/>
      <c r="AA68" s="2"/>
      <c r="AB68" s="2"/>
      <c r="AC68" s="2"/>
      <c r="AD68" s="2"/>
      <c r="AE68" s="2"/>
      <c r="AF68" s="2"/>
      <c r="AG68" s="2"/>
      <c r="AH68" s="2"/>
    </row>
    <row r="69" spans="1:34" ht="30.75" customHeight="1">
      <c r="A69" s="3" t="s">
        <v>253</v>
      </c>
      <c r="B69" s="4" t="s">
        <v>254</v>
      </c>
      <c r="C69" s="4" t="s">
        <v>254</v>
      </c>
      <c r="D69" s="4" t="s">
        <v>7</v>
      </c>
      <c r="E69" s="4" t="s">
        <v>7</v>
      </c>
      <c r="F69" s="4">
        <v>2020</v>
      </c>
      <c r="G69" s="4" t="s">
        <v>1561</v>
      </c>
      <c r="H69" s="5" t="s">
        <v>1562</v>
      </c>
      <c r="I69" s="4" t="s">
        <v>256</v>
      </c>
      <c r="J69" s="4" t="s">
        <v>1449</v>
      </c>
      <c r="K69" s="2" t="s">
        <v>2174</v>
      </c>
      <c r="L69" s="2"/>
      <c r="M69" s="2" t="s">
        <v>2178</v>
      </c>
      <c r="N69" s="2" t="s">
        <v>2739</v>
      </c>
      <c r="O69" s="2" t="s">
        <v>2740</v>
      </c>
      <c r="P69" s="2" t="s">
        <v>2675</v>
      </c>
      <c r="Q69" s="2" t="s">
        <v>2641</v>
      </c>
      <c r="R69" s="2" t="s">
        <v>2741</v>
      </c>
      <c r="S69" s="2"/>
      <c r="T69" s="2"/>
      <c r="U69" s="2"/>
      <c r="V69" s="2"/>
      <c r="W69" s="2"/>
      <c r="X69" s="2"/>
      <c r="Y69" s="2"/>
      <c r="Z69" s="2"/>
      <c r="AA69" s="2"/>
      <c r="AB69" s="2"/>
      <c r="AC69" s="2"/>
      <c r="AD69" s="2"/>
      <c r="AE69" s="2"/>
      <c r="AF69" s="40"/>
      <c r="AG69" s="2"/>
      <c r="AH69" s="2"/>
    </row>
    <row r="70" spans="1:34" ht="13" hidden="1">
      <c r="A70" s="3" t="s">
        <v>257</v>
      </c>
      <c r="B70" s="4" t="s">
        <v>258</v>
      </c>
      <c r="C70" s="4" t="s">
        <v>258</v>
      </c>
      <c r="D70" s="4" t="s">
        <v>7</v>
      </c>
      <c r="E70" s="4" t="s">
        <v>16</v>
      </c>
      <c r="F70" s="4">
        <v>2020</v>
      </c>
      <c r="G70" s="4" t="s">
        <v>1563</v>
      </c>
      <c r="H70" s="5" t="s">
        <v>1564</v>
      </c>
      <c r="I70" s="4" t="s">
        <v>260</v>
      </c>
      <c r="J70" s="4" t="s">
        <v>1449</v>
      </c>
      <c r="K70" s="2"/>
      <c r="L70" s="2"/>
      <c r="M70" s="2"/>
      <c r="N70" s="2"/>
      <c r="O70" s="2"/>
      <c r="P70" s="2"/>
      <c r="Q70" s="2"/>
      <c r="R70" s="2"/>
      <c r="S70" s="2"/>
      <c r="T70" s="2"/>
      <c r="U70" s="2"/>
      <c r="V70" s="2"/>
      <c r="W70" s="2"/>
      <c r="X70" s="2"/>
      <c r="Y70" s="2"/>
      <c r="Z70" s="2"/>
      <c r="AA70" s="2"/>
      <c r="AB70" s="2"/>
      <c r="AC70" s="2"/>
      <c r="AD70" s="2"/>
      <c r="AE70" s="2"/>
      <c r="AF70" s="2"/>
      <c r="AG70" s="2"/>
      <c r="AH70" s="2"/>
    </row>
    <row r="71" spans="1:34" ht="13">
      <c r="A71" s="3" t="s">
        <v>261</v>
      </c>
      <c r="B71" s="4" t="s">
        <v>262</v>
      </c>
      <c r="C71" s="4" t="s">
        <v>262</v>
      </c>
      <c r="D71" s="4" t="s">
        <v>7</v>
      </c>
      <c r="E71" s="4" t="s">
        <v>7</v>
      </c>
      <c r="F71" s="4">
        <v>2020</v>
      </c>
      <c r="G71" s="4" t="s">
        <v>1460</v>
      </c>
      <c r="H71" s="5" t="s">
        <v>1565</v>
      </c>
      <c r="I71" s="4" t="s">
        <v>264</v>
      </c>
      <c r="J71" s="4" t="s">
        <v>1449</v>
      </c>
      <c r="K71" s="2" t="s">
        <v>2181</v>
      </c>
      <c r="L71" s="2"/>
      <c r="M71" s="2" t="s">
        <v>2185</v>
      </c>
      <c r="N71" s="2" t="s">
        <v>2742</v>
      </c>
      <c r="O71" s="2" t="s">
        <v>2743</v>
      </c>
      <c r="P71" s="2" t="s">
        <v>2635</v>
      </c>
      <c r="Q71" s="11" t="s">
        <v>2664</v>
      </c>
      <c r="R71" s="2" t="s">
        <v>2744</v>
      </c>
      <c r="S71" s="2"/>
      <c r="T71" s="2"/>
      <c r="U71" s="2"/>
      <c r="V71" s="2"/>
      <c r="W71" s="2"/>
      <c r="X71" s="2"/>
      <c r="Y71" s="2"/>
      <c r="Z71" s="2"/>
      <c r="AA71" s="2"/>
      <c r="AB71" s="2"/>
      <c r="AC71" s="2"/>
      <c r="AD71" s="2"/>
      <c r="AE71" s="2"/>
      <c r="AF71" s="40"/>
      <c r="AG71" s="2"/>
      <c r="AH71" s="2"/>
    </row>
    <row r="72" spans="1:34" ht="13">
      <c r="A72" s="3" t="s">
        <v>265</v>
      </c>
      <c r="B72" s="4" t="s">
        <v>266</v>
      </c>
      <c r="C72" s="4" t="s">
        <v>266</v>
      </c>
      <c r="D72" s="4" t="s">
        <v>7</v>
      </c>
      <c r="E72" s="4" t="s">
        <v>7</v>
      </c>
      <c r="F72" s="4">
        <v>2020</v>
      </c>
      <c r="G72" s="4" t="s">
        <v>1566</v>
      </c>
      <c r="H72" s="5" t="s">
        <v>1567</v>
      </c>
      <c r="I72" s="4" t="s">
        <v>268</v>
      </c>
      <c r="J72" s="4" t="s">
        <v>1449</v>
      </c>
      <c r="K72" s="2" t="s">
        <v>2187</v>
      </c>
      <c r="L72" s="2"/>
      <c r="M72" s="2" t="s">
        <v>2191</v>
      </c>
      <c r="N72" s="2" t="s">
        <v>2745</v>
      </c>
      <c r="O72" s="2" t="s">
        <v>2746</v>
      </c>
      <c r="P72" s="2" t="s">
        <v>2747</v>
      </c>
      <c r="Q72" s="2" t="s">
        <v>2641</v>
      </c>
      <c r="R72" s="2"/>
      <c r="S72" s="2"/>
      <c r="T72" s="2"/>
      <c r="U72" s="2"/>
      <c r="V72" s="2"/>
      <c r="W72" s="2"/>
      <c r="X72" s="2"/>
      <c r="Y72" s="2"/>
      <c r="Z72" s="2"/>
      <c r="AA72" s="2"/>
      <c r="AB72" s="2"/>
      <c r="AC72" s="2"/>
      <c r="AD72" s="2"/>
      <c r="AE72" s="2"/>
      <c r="AF72" s="40"/>
      <c r="AG72" s="2"/>
      <c r="AH72" s="2"/>
    </row>
    <row r="73" spans="1:34" ht="13" hidden="1">
      <c r="A73" s="3" t="s">
        <v>269</v>
      </c>
      <c r="B73" s="4" t="s">
        <v>270</v>
      </c>
      <c r="C73" s="4" t="s">
        <v>270</v>
      </c>
      <c r="D73" s="4" t="s">
        <v>16</v>
      </c>
      <c r="E73" s="4"/>
      <c r="F73" s="4">
        <v>2020</v>
      </c>
      <c r="G73" s="4" t="s">
        <v>1460</v>
      </c>
      <c r="H73" s="5" t="s">
        <v>1568</v>
      </c>
      <c r="I73" s="4" t="s">
        <v>272</v>
      </c>
      <c r="J73" s="4" t="s">
        <v>1449</v>
      </c>
      <c r="K73" s="2"/>
      <c r="L73" s="2"/>
      <c r="M73" s="2"/>
      <c r="N73" s="2"/>
      <c r="O73" s="2"/>
      <c r="P73" s="2"/>
      <c r="Q73" s="2"/>
      <c r="R73" s="2"/>
      <c r="S73" s="2"/>
      <c r="T73" s="2"/>
      <c r="U73" s="2"/>
      <c r="V73" s="2"/>
      <c r="W73" s="2"/>
      <c r="X73" s="2"/>
      <c r="Y73" s="2"/>
      <c r="Z73" s="2"/>
      <c r="AA73" s="2"/>
      <c r="AB73" s="2"/>
      <c r="AC73" s="2"/>
      <c r="AD73" s="2"/>
      <c r="AE73" s="2"/>
      <c r="AF73" s="2"/>
      <c r="AG73" s="2"/>
      <c r="AH73" s="2"/>
    </row>
    <row r="74" spans="1:34" ht="13" hidden="1">
      <c r="A74" s="21" t="s">
        <v>273</v>
      </c>
      <c r="B74" s="22" t="s">
        <v>274</v>
      </c>
      <c r="C74" s="22" t="s">
        <v>274</v>
      </c>
      <c r="D74" s="22" t="s">
        <v>7</v>
      </c>
      <c r="E74" s="22" t="s">
        <v>735</v>
      </c>
      <c r="F74" s="22">
        <v>2020</v>
      </c>
      <c r="G74" s="22" t="s">
        <v>1569</v>
      </c>
      <c r="H74" s="23" t="s">
        <v>1570</v>
      </c>
      <c r="I74" s="22" t="s">
        <v>276</v>
      </c>
      <c r="J74" s="22" t="s">
        <v>1438</v>
      </c>
      <c r="K74" s="24" t="s">
        <v>2192</v>
      </c>
      <c r="L74" s="24"/>
      <c r="M74" s="24" t="s">
        <v>2196</v>
      </c>
      <c r="N74" s="24"/>
      <c r="O74" s="24"/>
      <c r="P74" s="24"/>
      <c r="Q74" s="24"/>
      <c r="R74" s="24"/>
      <c r="S74" s="24"/>
      <c r="T74" s="24"/>
      <c r="U74" s="24"/>
      <c r="V74" s="24"/>
      <c r="W74" s="24"/>
      <c r="X74" s="24"/>
      <c r="Y74" s="24"/>
      <c r="Z74" s="24"/>
      <c r="AA74" s="24"/>
      <c r="AB74" s="24"/>
      <c r="AC74" s="24"/>
      <c r="AD74" s="24"/>
      <c r="AE74" s="24"/>
      <c r="AF74" s="24"/>
      <c r="AG74" s="24"/>
      <c r="AH74" s="24"/>
    </row>
    <row r="75" spans="1:34" ht="14">
      <c r="A75" s="3" t="s">
        <v>277</v>
      </c>
      <c r="B75" s="4" t="s">
        <v>278</v>
      </c>
      <c r="C75" s="4" t="s">
        <v>278</v>
      </c>
      <c r="D75" s="4" t="s">
        <v>7</v>
      </c>
      <c r="E75" s="4" t="s">
        <v>7</v>
      </c>
      <c r="F75" s="4">
        <v>2020</v>
      </c>
      <c r="G75" s="4" t="s">
        <v>1571</v>
      </c>
      <c r="H75" s="5" t="s">
        <v>1572</v>
      </c>
      <c r="I75" s="4" t="s">
        <v>280</v>
      </c>
      <c r="J75" s="4" t="s">
        <v>1449</v>
      </c>
      <c r="K75" s="2" t="s">
        <v>2198</v>
      </c>
      <c r="L75" s="2"/>
      <c r="M75" s="2" t="s">
        <v>2196</v>
      </c>
      <c r="N75" s="2" t="s">
        <v>2748</v>
      </c>
      <c r="O75" s="2" t="s">
        <v>2749</v>
      </c>
      <c r="P75" s="50" t="s">
        <v>2653</v>
      </c>
      <c r="Q75" s="2" t="s">
        <v>2636</v>
      </c>
      <c r="R75" s="2"/>
      <c r="S75" s="2"/>
      <c r="T75" s="2"/>
      <c r="U75" s="2"/>
      <c r="V75" s="2"/>
      <c r="W75" s="2"/>
      <c r="X75" s="2"/>
      <c r="Y75" s="2"/>
      <c r="Z75" s="2"/>
      <c r="AA75" s="2"/>
      <c r="AB75" s="2"/>
      <c r="AC75" s="2"/>
      <c r="AD75" s="2"/>
      <c r="AE75" s="2"/>
      <c r="AF75" s="40"/>
      <c r="AG75" s="2"/>
      <c r="AH75" s="2"/>
    </row>
    <row r="76" spans="1:34" ht="13" hidden="1">
      <c r="A76" s="21" t="s">
        <v>281</v>
      </c>
      <c r="B76" s="22" t="s">
        <v>282</v>
      </c>
      <c r="C76" s="22" t="s">
        <v>282</v>
      </c>
      <c r="D76" s="22" t="s">
        <v>7</v>
      </c>
      <c r="E76" s="22" t="s">
        <v>735</v>
      </c>
      <c r="F76" s="22">
        <v>2020</v>
      </c>
      <c r="G76" s="22" t="s">
        <v>1573</v>
      </c>
      <c r="H76" s="23" t="s">
        <v>1574</v>
      </c>
      <c r="I76" s="22" t="s">
        <v>284</v>
      </c>
      <c r="J76" s="22" t="s">
        <v>1449</v>
      </c>
      <c r="K76" s="24" t="s">
        <v>2202</v>
      </c>
      <c r="L76" s="24"/>
      <c r="M76" s="24" t="s">
        <v>2204</v>
      </c>
      <c r="N76" s="24"/>
      <c r="O76" s="24"/>
      <c r="P76" s="24"/>
      <c r="Q76" s="24"/>
      <c r="R76" s="24"/>
      <c r="S76" s="24"/>
      <c r="T76" s="24"/>
      <c r="U76" s="24"/>
      <c r="V76" s="24"/>
      <c r="W76" s="24"/>
      <c r="X76" s="24"/>
      <c r="Y76" s="24"/>
      <c r="Z76" s="24"/>
      <c r="AA76" s="24"/>
      <c r="AB76" s="24"/>
      <c r="AC76" s="24"/>
      <c r="AD76" s="24"/>
      <c r="AE76" s="24"/>
      <c r="AF76" s="24"/>
      <c r="AG76" s="24"/>
      <c r="AH76" s="24"/>
    </row>
    <row r="77" spans="1:34" ht="13" hidden="1">
      <c r="A77" s="3" t="s">
        <v>285</v>
      </c>
      <c r="B77" s="4" t="s">
        <v>286</v>
      </c>
      <c r="C77" s="4" t="s">
        <v>286</v>
      </c>
      <c r="D77" s="4" t="s">
        <v>16</v>
      </c>
      <c r="E77" s="4"/>
      <c r="F77" s="4">
        <v>2020</v>
      </c>
      <c r="G77" s="4" t="s">
        <v>1575</v>
      </c>
      <c r="H77" s="5" t="s">
        <v>1576</v>
      </c>
      <c r="I77" s="4" t="s">
        <v>288</v>
      </c>
      <c r="J77" s="4" t="s">
        <v>1449</v>
      </c>
      <c r="K77" s="2"/>
      <c r="L77" s="2"/>
      <c r="M77" s="2"/>
      <c r="N77" s="2"/>
      <c r="O77" s="2"/>
      <c r="P77" s="2"/>
      <c r="Q77" s="2"/>
      <c r="R77" s="2"/>
      <c r="S77" s="2"/>
      <c r="T77" s="2"/>
      <c r="U77" s="2"/>
      <c r="V77" s="2"/>
      <c r="W77" s="2"/>
      <c r="X77" s="2"/>
      <c r="Y77" s="2"/>
      <c r="Z77" s="2"/>
      <c r="AA77" s="2"/>
      <c r="AB77" s="2"/>
      <c r="AC77" s="2"/>
      <c r="AD77" s="2"/>
      <c r="AE77" s="2"/>
      <c r="AF77" s="2"/>
      <c r="AG77" s="2"/>
      <c r="AH77" s="2"/>
    </row>
    <row r="78" spans="1:34" ht="14">
      <c r="A78" s="3" t="s">
        <v>289</v>
      </c>
      <c r="B78" s="4" t="s">
        <v>290</v>
      </c>
      <c r="C78" s="4" t="s">
        <v>290</v>
      </c>
      <c r="D78" s="4" t="s">
        <v>7</v>
      </c>
      <c r="E78" s="4" t="s">
        <v>7</v>
      </c>
      <c r="F78" s="4">
        <v>2020</v>
      </c>
      <c r="G78" s="4" t="s">
        <v>1469</v>
      </c>
      <c r="H78" s="5" t="s">
        <v>1577</v>
      </c>
      <c r="I78" s="4" t="s">
        <v>292</v>
      </c>
      <c r="J78" s="4" t="s">
        <v>1438</v>
      </c>
      <c r="K78" s="2" t="s">
        <v>2206</v>
      </c>
      <c r="L78" s="2"/>
      <c r="M78" s="2" t="s">
        <v>2210</v>
      </c>
      <c r="N78" s="2" t="s">
        <v>2750</v>
      </c>
      <c r="O78" s="2" t="s">
        <v>2751</v>
      </c>
      <c r="P78" s="50" t="s">
        <v>2653</v>
      </c>
      <c r="Q78" s="2" t="s">
        <v>2752</v>
      </c>
      <c r="R78" s="2"/>
      <c r="S78" s="2"/>
      <c r="T78" s="2"/>
      <c r="U78" s="2"/>
      <c r="V78" s="2"/>
      <c r="W78" s="2"/>
      <c r="X78" s="2"/>
      <c r="Y78" s="2"/>
      <c r="Z78" s="2"/>
      <c r="AA78" s="2"/>
      <c r="AB78" s="2"/>
      <c r="AC78" s="2"/>
      <c r="AD78" s="2"/>
      <c r="AE78" s="2"/>
      <c r="AF78" s="40"/>
      <c r="AG78" s="2"/>
      <c r="AH78" s="2"/>
    </row>
    <row r="79" spans="1:34" ht="13" hidden="1">
      <c r="A79" s="3" t="s">
        <v>293</v>
      </c>
      <c r="B79" s="4" t="s">
        <v>294</v>
      </c>
      <c r="C79" s="4" t="s">
        <v>294</v>
      </c>
      <c r="D79" s="4" t="s">
        <v>7</v>
      </c>
      <c r="E79" s="4" t="s">
        <v>16</v>
      </c>
      <c r="F79" s="4">
        <v>2020</v>
      </c>
      <c r="G79" s="4" t="s">
        <v>1477</v>
      </c>
      <c r="H79" s="5" t="s">
        <v>1578</v>
      </c>
      <c r="I79" s="4" t="s">
        <v>296</v>
      </c>
      <c r="J79" s="4" t="s">
        <v>1438</v>
      </c>
      <c r="K79" s="2"/>
      <c r="L79" s="2"/>
      <c r="M79" s="2"/>
      <c r="N79" s="2"/>
      <c r="O79" s="2"/>
      <c r="P79" s="2"/>
      <c r="Q79" s="2"/>
      <c r="R79" s="2"/>
      <c r="S79" s="2"/>
      <c r="T79" s="2"/>
      <c r="U79" s="2"/>
      <c r="V79" s="2"/>
      <c r="W79" s="2"/>
      <c r="X79" s="2"/>
      <c r="Y79" s="2"/>
      <c r="Z79" s="2"/>
      <c r="AA79" s="2"/>
      <c r="AB79" s="2"/>
      <c r="AC79" s="2"/>
      <c r="AD79" s="2"/>
      <c r="AE79" s="2"/>
      <c r="AF79" s="2"/>
      <c r="AG79" s="2"/>
      <c r="AH79" s="2"/>
    </row>
    <row r="80" spans="1:34" ht="13" hidden="1">
      <c r="A80" s="3" t="s">
        <v>297</v>
      </c>
      <c r="B80" s="4" t="s">
        <v>298</v>
      </c>
      <c r="C80" s="4" t="s">
        <v>298</v>
      </c>
      <c r="D80" s="4" t="s">
        <v>16</v>
      </c>
      <c r="E80" s="4"/>
      <c r="F80" s="4">
        <v>2020</v>
      </c>
      <c r="G80" s="4" t="s">
        <v>1579</v>
      </c>
      <c r="H80" s="5" t="s">
        <v>1580</v>
      </c>
      <c r="I80" s="4" t="s">
        <v>300</v>
      </c>
      <c r="J80" s="4" t="s">
        <v>1449</v>
      </c>
      <c r="K80" s="2"/>
      <c r="L80" s="2"/>
      <c r="M80" s="2"/>
      <c r="N80" s="2"/>
      <c r="O80" s="2"/>
      <c r="P80" s="2"/>
      <c r="Q80" s="2"/>
      <c r="R80" s="2"/>
      <c r="S80" s="2"/>
      <c r="T80" s="2"/>
      <c r="U80" s="2"/>
      <c r="V80" s="2"/>
      <c r="W80" s="2"/>
      <c r="X80" s="2"/>
      <c r="Y80" s="2"/>
      <c r="Z80" s="2"/>
      <c r="AA80" s="2"/>
      <c r="AB80" s="2"/>
      <c r="AC80" s="2"/>
      <c r="AD80" s="2"/>
      <c r="AE80" s="2"/>
      <c r="AF80" s="2"/>
      <c r="AG80" s="2"/>
      <c r="AH80" s="2"/>
    </row>
    <row r="81" spans="1:34" ht="13" hidden="1">
      <c r="A81" s="3" t="s">
        <v>301</v>
      </c>
      <c r="B81" s="4" t="s">
        <v>302</v>
      </c>
      <c r="C81" s="4" t="s">
        <v>302</v>
      </c>
      <c r="D81" s="4" t="s">
        <v>16</v>
      </c>
      <c r="E81" s="4"/>
      <c r="F81" s="4">
        <v>2020</v>
      </c>
      <c r="G81" s="4" t="s">
        <v>1581</v>
      </c>
      <c r="H81" s="5" t="s">
        <v>1582</v>
      </c>
      <c r="I81" s="4" t="s">
        <v>304</v>
      </c>
      <c r="J81" s="4" t="s">
        <v>1449</v>
      </c>
      <c r="K81" s="2"/>
      <c r="L81" s="2"/>
      <c r="M81" s="2"/>
      <c r="N81" s="2"/>
      <c r="O81" s="2"/>
      <c r="P81" s="2"/>
      <c r="Q81" s="2"/>
      <c r="R81" s="2"/>
      <c r="S81" s="2"/>
      <c r="T81" s="2"/>
      <c r="U81" s="2"/>
      <c r="V81" s="2"/>
      <c r="W81" s="2"/>
      <c r="X81" s="2"/>
      <c r="Y81" s="2"/>
      <c r="Z81" s="2"/>
      <c r="AA81" s="2"/>
      <c r="AB81" s="2"/>
      <c r="AC81" s="2"/>
      <c r="AD81" s="2"/>
      <c r="AE81" s="2"/>
      <c r="AF81" s="2"/>
      <c r="AG81" s="2"/>
      <c r="AH81" s="2"/>
    </row>
    <row r="82" spans="1:34" ht="14">
      <c r="A82" s="3" t="s">
        <v>305</v>
      </c>
      <c r="B82" s="4" t="s">
        <v>306</v>
      </c>
      <c r="C82" s="4" t="s">
        <v>306</v>
      </c>
      <c r="D82" s="4" t="s">
        <v>7</v>
      </c>
      <c r="E82" s="4" t="s">
        <v>7</v>
      </c>
      <c r="F82" s="4">
        <v>2020</v>
      </c>
      <c r="G82" s="4" t="s">
        <v>1583</v>
      </c>
      <c r="H82" s="5" t="s">
        <v>1584</v>
      </c>
      <c r="I82" s="4" t="s">
        <v>308</v>
      </c>
      <c r="J82" s="4" t="s">
        <v>1449</v>
      </c>
      <c r="K82" s="2" t="s">
        <v>2212</v>
      </c>
      <c r="L82" s="2"/>
      <c r="M82" s="2" t="s">
        <v>2215</v>
      </c>
      <c r="N82" s="2" t="s">
        <v>2753</v>
      </c>
      <c r="O82" s="2" t="s">
        <v>2754</v>
      </c>
      <c r="P82" s="50" t="s">
        <v>2653</v>
      </c>
      <c r="Q82" s="11" t="s">
        <v>2664</v>
      </c>
      <c r="R82" s="2" t="s">
        <v>2755</v>
      </c>
      <c r="S82" s="2"/>
      <c r="T82" s="2"/>
      <c r="U82" s="2"/>
      <c r="V82" s="2"/>
      <c r="W82" s="2"/>
      <c r="X82" s="2"/>
      <c r="Y82" s="2"/>
      <c r="Z82" s="2"/>
      <c r="AA82" s="2"/>
      <c r="AB82" s="2"/>
      <c r="AC82" s="2"/>
      <c r="AD82" s="2"/>
      <c r="AE82" s="2"/>
      <c r="AF82" s="40"/>
      <c r="AG82" s="2"/>
      <c r="AH82" s="2"/>
    </row>
    <row r="83" spans="1:34" ht="13" hidden="1">
      <c r="A83" s="3" t="s">
        <v>206</v>
      </c>
      <c r="B83" s="4" t="s">
        <v>309</v>
      </c>
      <c r="C83" s="4" t="s">
        <v>309</v>
      </c>
      <c r="D83" s="4" t="s">
        <v>16</v>
      </c>
      <c r="E83" s="4"/>
      <c r="F83" s="4">
        <v>2020</v>
      </c>
      <c r="G83" s="4" t="s">
        <v>1583</v>
      </c>
      <c r="H83" s="5" t="s">
        <v>1585</v>
      </c>
      <c r="I83" s="4" t="s">
        <v>311</v>
      </c>
      <c r="J83" s="4" t="s">
        <v>1449</v>
      </c>
      <c r="K83" s="2"/>
      <c r="L83" s="2"/>
      <c r="M83" s="2"/>
      <c r="N83" s="2"/>
      <c r="O83" s="2"/>
      <c r="P83" s="2"/>
      <c r="Q83" s="2"/>
      <c r="R83" s="2"/>
      <c r="S83" s="2"/>
      <c r="T83" s="2"/>
      <c r="U83" s="2"/>
      <c r="V83" s="2"/>
      <c r="W83" s="2"/>
      <c r="X83" s="2"/>
      <c r="Y83" s="2"/>
      <c r="Z83" s="2"/>
      <c r="AA83" s="2"/>
      <c r="AB83" s="2"/>
      <c r="AC83" s="2"/>
      <c r="AD83" s="2"/>
      <c r="AE83" s="2"/>
      <c r="AF83" s="2"/>
      <c r="AG83" s="2"/>
      <c r="AH83" s="2"/>
    </row>
    <row r="84" spans="1:34" ht="13">
      <c r="A84" s="3" t="s">
        <v>315</v>
      </c>
      <c r="B84" s="4" t="s">
        <v>316</v>
      </c>
      <c r="C84" s="4" t="s">
        <v>316</v>
      </c>
      <c r="D84" s="4" t="s">
        <v>7</v>
      </c>
      <c r="E84" s="4" t="s">
        <v>7</v>
      </c>
      <c r="F84" s="4">
        <v>2020</v>
      </c>
      <c r="G84" s="4" t="s">
        <v>1496</v>
      </c>
      <c r="H84" s="5" t="s">
        <v>1588</v>
      </c>
      <c r="I84" s="4" t="s">
        <v>318</v>
      </c>
      <c r="J84" s="4" t="s">
        <v>1449</v>
      </c>
      <c r="K84" s="2" t="s">
        <v>2218</v>
      </c>
      <c r="L84" s="2"/>
      <c r="M84" s="2" t="s">
        <v>2120</v>
      </c>
      <c r="N84" s="2" t="s">
        <v>2756</v>
      </c>
      <c r="O84" s="2" t="s">
        <v>2757</v>
      </c>
      <c r="P84" s="2" t="s">
        <v>2635</v>
      </c>
      <c r="Q84" s="2" t="s">
        <v>2641</v>
      </c>
      <c r="R84" s="2"/>
      <c r="S84" s="2"/>
      <c r="T84" s="2"/>
      <c r="U84" s="2"/>
      <c r="V84" s="2"/>
      <c r="W84" s="2"/>
      <c r="X84" s="2"/>
      <c r="Y84" s="2"/>
      <c r="Z84" s="2"/>
      <c r="AA84" s="2"/>
      <c r="AB84" s="2"/>
      <c r="AC84" s="2"/>
      <c r="AD84" s="2"/>
      <c r="AE84" s="2"/>
      <c r="AF84" s="40"/>
      <c r="AG84" s="2"/>
      <c r="AH84" s="2"/>
    </row>
    <row r="85" spans="1:34" ht="13" hidden="1">
      <c r="A85" s="3" t="s">
        <v>319</v>
      </c>
      <c r="B85" s="4" t="s">
        <v>320</v>
      </c>
      <c r="C85" s="4" t="s">
        <v>320</v>
      </c>
      <c r="D85" s="4" t="s">
        <v>16</v>
      </c>
      <c r="E85" s="4"/>
      <c r="F85" s="4">
        <v>2020</v>
      </c>
      <c r="G85" s="4" t="s">
        <v>1496</v>
      </c>
      <c r="H85" s="5" t="s">
        <v>1589</v>
      </c>
      <c r="I85" s="4" t="s">
        <v>322</v>
      </c>
      <c r="J85" s="4" t="s">
        <v>1449</v>
      </c>
      <c r="K85" s="2"/>
      <c r="L85" s="2"/>
      <c r="M85" s="2"/>
      <c r="N85" s="2"/>
      <c r="O85" s="2"/>
      <c r="P85" s="2"/>
      <c r="Q85" s="2"/>
      <c r="R85" s="2"/>
      <c r="S85" s="2"/>
      <c r="T85" s="2"/>
      <c r="U85" s="2"/>
      <c r="V85" s="2"/>
      <c r="W85" s="2"/>
      <c r="X85" s="2"/>
      <c r="Y85" s="2"/>
      <c r="Z85" s="2"/>
      <c r="AA85" s="2"/>
      <c r="AB85" s="2"/>
      <c r="AC85" s="2"/>
      <c r="AD85" s="2"/>
      <c r="AE85" s="2"/>
      <c r="AF85" s="2"/>
      <c r="AG85" s="2"/>
      <c r="AH85" s="2"/>
    </row>
    <row r="86" spans="1:34" ht="13" hidden="1">
      <c r="A86" s="21" t="s">
        <v>323</v>
      </c>
      <c r="B86" s="22" t="s">
        <v>324</v>
      </c>
      <c r="C86" s="22" t="s">
        <v>324</v>
      </c>
      <c r="D86" s="22" t="s">
        <v>7</v>
      </c>
      <c r="E86" s="22" t="s">
        <v>735</v>
      </c>
      <c r="F86" s="22">
        <v>2020</v>
      </c>
      <c r="G86" s="22" t="s">
        <v>1590</v>
      </c>
      <c r="H86" s="23" t="s">
        <v>1591</v>
      </c>
      <c r="I86" s="22" t="s">
        <v>326</v>
      </c>
      <c r="J86" s="22" t="s">
        <v>1449</v>
      </c>
      <c r="K86" s="24"/>
      <c r="L86" s="24"/>
      <c r="M86" s="24"/>
      <c r="N86" s="24"/>
      <c r="O86" s="24"/>
      <c r="P86" s="24"/>
      <c r="Q86" s="24"/>
      <c r="R86" s="24"/>
      <c r="S86" s="24"/>
      <c r="T86" s="24"/>
      <c r="U86" s="24"/>
      <c r="V86" s="24"/>
      <c r="W86" s="24"/>
      <c r="X86" s="24"/>
      <c r="Y86" s="24"/>
      <c r="Z86" s="24"/>
      <c r="AA86" s="24"/>
      <c r="AB86" s="24"/>
      <c r="AC86" s="24"/>
      <c r="AD86" s="24"/>
      <c r="AE86" s="24"/>
      <c r="AF86" s="24"/>
      <c r="AG86" s="24"/>
      <c r="AH86" s="24"/>
    </row>
    <row r="87" spans="1:34" ht="13" hidden="1">
      <c r="A87" s="25" t="s">
        <v>257</v>
      </c>
      <c r="B87" s="26" t="s">
        <v>327</v>
      </c>
      <c r="C87" s="26" t="s">
        <v>327</v>
      </c>
      <c r="D87" s="26" t="s">
        <v>7</v>
      </c>
      <c r="E87" s="26" t="s">
        <v>2221</v>
      </c>
      <c r="F87" s="26">
        <v>2020</v>
      </c>
      <c r="G87" s="26" t="s">
        <v>1494</v>
      </c>
      <c r="H87" s="27" t="s">
        <v>1592</v>
      </c>
      <c r="I87" s="28"/>
      <c r="J87" s="26" t="s">
        <v>1449</v>
      </c>
      <c r="K87" s="29"/>
      <c r="L87" s="29"/>
      <c r="M87" s="29"/>
      <c r="N87" s="29"/>
      <c r="O87" s="29"/>
      <c r="P87" s="29"/>
      <c r="Q87" s="29"/>
      <c r="R87" s="29"/>
      <c r="S87" s="29"/>
      <c r="T87" s="29"/>
      <c r="U87" s="29"/>
      <c r="V87" s="29"/>
      <c r="W87" s="29"/>
      <c r="X87" s="29"/>
      <c r="Y87" s="29"/>
      <c r="Z87" s="29"/>
      <c r="AA87" s="29"/>
      <c r="AB87" s="29"/>
      <c r="AC87" s="29"/>
      <c r="AD87" s="29"/>
      <c r="AE87" s="29"/>
      <c r="AF87" s="29"/>
      <c r="AG87" s="29"/>
      <c r="AH87" s="29"/>
    </row>
    <row r="88" spans="1:34" ht="13" hidden="1">
      <c r="A88" s="3" t="s">
        <v>328</v>
      </c>
      <c r="B88" s="4" t="s">
        <v>329</v>
      </c>
      <c r="C88" s="4" t="s">
        <v>329</v>
      </c>
      <c r="D88" s="4" t="s">
        <v>16</v>
      </c>
      <c r="E88" s="4"/>
      <c r="F88" s="4">
        <v>2020</v>
      </c>
      <c r="G88" s="4" t="s">
        <v>1460</v>
      </c>
      <c r="H88" s="5" t="s">
        <v>1593</v>
      </c>
      <c r="I88" s="4" t="s">
        <v>331</v>
      </c>
      <c r="J88" s="4" t="s">
        <v>1449</v>
      </c>
      <c r="K88" s="2"/>
      <c r="L88" s="2"/>
      <c r="M88" s="2"/>
      <c r="N88" s="2"/>
      <c r="O88" s="2"/>
      <c r="P88" s="2"/>
      <c r="Q88" s="2"/>
      <c r="R88" s="2"/>
      <c r="S88" s="2"/>
      <c r="T88" s="2"/>
      <c r="U88" s="2"/>
      <c r="V88" s="2"/>
      <c r="W88" s="2"/>
      <c r="X88" s="2"/>
      <c r="Y88" s="2"/>
      <c r="Z88" s="2"/>
      <c r="AA88" s="2"/>
      <c r="AB88" s="2"/>
      <c r="AC88" s="2"/>
      <c r="AD88" s="2"/>
      <c r="AE88" s="2"/>
      <c r="AF88" s="2"/>
      <c r="AG88" s="2"/>
      <c r="AH88" s="2"/>
    </row>
    <row r="89" spans="1:34" ht="13" hidden="1">
      <c r="A89" s="21" t="s">
        <v>332</v>
      </c>
      <c r="B89" s="22" t="s">
        <v>333</v>
      </c>
      <c r="C89" s="22" t="s">
        <v>333</v>
      </c>
      <c r="D89" s="22" t="s">
        <v>7</v>
      </c>
      <c r="E89" s="22" t="s">
        <v>16</v>
      </c>
      <c r="F89" s="22">
        <v>2020</v>
      </c>
      <c r="G89" s="22" t="s">
        <v>1488</v>
      </c>
      <c r="H89" s="23" t="s">
        <v>1594</v>
      </c>
      <c r="I89" s="22" t="s">
        <v>335</v>
      </c>
      <c r="J89" s="22" t="s">
        <v>1449</v>
      </c>
      <c r="K89" s="24"/>
      <c r="L89" s="24"/>
      <c r="M89" s="24"/>
      <c r="N89" s="24"/>
      <c r="O89" s="24"/>
      <c r="P89" s="24"/>
      <c r="Q89" s="24"/>
      <c r="R89" s="24"/>
      <c r="S89" s="24"/>
      <c r="T89" s="24"/>
      <c r="U89" s="24"/>
      <c r="V89" s="24"/>
      <c r="W89" s="24"/>
      <c r="X89" s="24"/>
      <c r="Y89" s="24"/>
      <c r="Z89" s="24"/>
      <c r="AA89" s="24"/>
      <c r="AB89" s="24"/>
      <c r="AC89" s="24"/>
      <c r="AD89" s="24"/>
      <c r="AE89" s="24"/>
      <c r="AF89" s="24"/>
      <c r="AG89" s="24"/>
      <c r="AH89" s="24"/>
    </row>
    <row r="90" spans="1:34" ht="13" hidden="1">
      <c r="A90" s="3" t="s">
        <v>336</v>
      </c>
      <c r="B90" s="4" t="s">
        <v>337</v>
      </c>
      <c r="C90" s="4" t="s">
        <v>337</v>
      </c>
      <c r="D90" s="4" t="s">
        <v>16</v>
      </c>
      <c r="E90" s="4"/>
      <c r="F90" s="4">
        <v>2020</v>
      </c>
      <c r="G90" s="4" t="s">
        <v>1595</v>
      </c>
      <c r="H90" s="5" t="s">
        <v>1596</v>
      </c>
      <c r="I90" s="4" t="s">
        <v>339</v>
      </c>
      <c r="J90" s="4" t="s">
        <v>1438</v>
      </c>
      <c r="K90" s="2"/>
      <c r="L90" s="2"/>
      <c r="M90" s="2"/>
      <c r="N90" s="2"/>
      <c r="O90" s="2"/>
      <c r="P90" s="2"/>
      <c r="Q90" s="2"/>
      <c r="R90" s="2"/>
      <c r="S90" s="2"/>
      <c r="T90" s="2"/>
      <c r="U90" s="2"/>
      <c r="V90" s="2"/>
      <c r="W90" s="2"/>
      <c r="X90" s="2"/>
      <c r="Y90" s="2"/>
      <c r="Z90" s="2"/>
      <c r="AA90" s="2"/>
      <c r="AB90" s="2"/>
      <c r="AC90" s="2"/>
      <c r="AD90" s="2"/>
      <c r="AE90" s="2"/>
      <c r="AF90" s="2"/>
      <c r="AG90" s="2"/>
      <c r="AH90" s="2"/>
    </row>
    <row r="91" spans="1:34" ht="13">
      <c r="A91" s="3" t="s">
        <v>340</v>
      </c>
      <c r="B91" s="4" t="s">
        <v>341</v>
      </c>
      <c r="C91" s="4" t="s">
        <v>341</v>
      </c>
      <c r="D91" s="4" t="s">
        <v>7</v>
      </c>
      <c r="E91" s="4" t="s">
        <v>7</v>
      </c>
      <c r="F91" s="4">
        <v>2020</v>
      </c>
      <c r="G91" s="4" t="s">
        <v>1477</v>
      </c>
      <c r="H91" s="5" t="s">
        <v>1597</v>
      </c>
      <c r="I91" s="4" t="s">
        <v>343</v>
      </c>
      <c r="J91" s="4" t="s">
        <v>1438</v>
      </c>
      <c r="K91" s="2" t="s">
        <v>2224</v>
      </c>
      <c r="L91" s="2"/>
      <c r="M91" s="2" t="s">
        <v>2228</v>
      </c>
      <c r="N91" s="2" t="s">
        <v>2758</v>
      </c>
      <c r="O91" s="2" t="s">
        <v>2759</v>
      </c>
      <c r="P91" s="2" t="s">
        <v>2675</v>
      </c>
      <c r="Q91" s="2" t="s">
        <v>2641</v>
      </c>
      <c r="R91" s="2"/>
      <c r="S91" s="2"/>
      <c r="T91" s="2"/>
      <c r="U91" s="2"/>
      <c r="V91" s="2"/>
      <c r="W91" s="2"/>
      <c r="X91" s="2"/>
      <c r="Y91" s="2"/>
      <c r="Z91" s="2"/>
      <c r="AA91" s="2"/>
      <c r="AB91" s="2"/>
      <c r="AC91" s="2"/>
      <c r="AD91" s="2"/>
      <c r="AE91" s="2"/>
      <c r="AF91" s="40"/>
      <c r="AG91" s="2"/>
      <c r="AH91" s="2"/>
    </row>
    <row r="92" spans="1:34" ht="13" hidden="1">
      <c r="A92" s="3" t="s">
        <v>344</v>
      </c>
      <c r="B92" s="4" t="s">
        <v>345</v>
      </c>
      <c r="C92" s="4" t="s">
        <v>345</v>
      </c>
      <c r="D92" s="4" t="s">
        <v>16</v>
      </c>
      <c r="E92" s="4"/>
      <c r="F92" s="4">
        <v>2020</v>
      </c>
      <c r="G92" s="4" t="s">
        <v>1445</v>
      </c>
      <c r="H92" s="5" t="s">
        <v>1598</v>
      </c>
      <c r="I92" s="4" t="s">
        <v>347</v>
      </c>
      <c r="J92" s="4" t="s">
        <v>1449</v>
      </c>
      <c r="K92" s="2"/>
      <c r="L92" s="2"/>
      <c r="M92" s="2"/>
      <c r="N92" s="2"/>
      <c r="O92" s="2"/>
      <c r="P92" s="2"/>
      <c r="Q92" s="2"/>
      <c r="R92" s="2"/>
      <c r="S92" s="2"/>
      <c r="T92" s="2"/>
      <c r="U92" s="2"/>
      <c r="V92" s="2"/>
      <c r="W92" s="2"/>
      <c r="X92" s="2"/>
      <c r="Y92" s="2"/>
      <c r="Z92" s="2"/>
      <c r="AA92" s="2"/>
      <c r="AB92" s="2"/>
      <c r="AC92" s="2"/>
      <c r="AD92" s="2"/>
      <c r="AE92" s="2"/>
      <c r="AF92" s="2"/>
      <c r="AG92" s="2"/>
      <c r="AH92" s="2"/>
    </row>
    <row r="93" spans="1:34" ht="42">
      <c r="A93" s="7" t="s">
        <v>109</v>
      </c>
      <c r="B93" s="8" t="s">
        <v>348</v>
      </c>
      <c r="C93" s="8" t="s">
        <v>348</v>
      </c>
      <c r="D93" s="8" t="s">
        <v>7</v>
      </c>
      <c r="E93" s="8" t="s">
        <v>2229</v>
      </c>
      <c r="F93" s="8">
        <v>2020</v>
      </c>
      <c r="G93" s="8" t="s">
        <v>1460</v>
      </c>
      <c r="H93" s="9" t="s">
        <v>1599</v>
      </c>
      <c r="I93" s="8" t="s">
        <v>350</v>
      </c>
      <c r="J93" s="8" t="s">
        <v>1449</v>
      </c>
      <c r="K93" s="11" t="s">
        <v>2232</v>
      </c>
      <c r="L93" s="11"/>
      <c r="M93" s="11" t="s">
        <v>2120</v>
      </c>
      <c r="N93" s="11" t="s">
        <v>2760</v>
      </c>
      <c r="O93" s="11" t="s">
        <v>2761</v>
      </c>
      <c r="P93" s="55" t="s">
        <v>2762</v>
      </c>
      <c r="Q93" s="11" t="s">
        <v>2763</v>
      </c>
      <c r="R93" s="11"/>
      <c r="S93" s="11"/>
      <c r="T93" s="11"/>
      <c r="U93" s="11"/>
      <c r="V93" s="11"/>
      <c r="W93" s="11"/>
      <c r="X93" s="11"/>
      <c r="Y93" s="11"/>
      <c r="Z93" s="11"/>
      <c r="AA93" s="11"/>
      <c r="AB93" s="11"/>
      <c r="AC93" s="11"/>
      <c r="AD93" s="11"/>
      <c r="AE93" s="11"/>
      <c r="AF93" s="46"/>
      <c r="AG93" s="11"/>
      <c r="AH93" s="11"/>
    </row>
    <row r="94" spans="1:34" ht="14">
      <c r="A94" s="3" t="s">
        <v>351</v>
      </c>
      <c r="B94" s="4" t="s">
        <v>352</v>
      </c>
      <c r="C94" s="4" t="s">
        <v>352</v>
      </c>
      <c r="D94" s="4" t="s">
        <v>7</v>
      </c>
      <c r="E94" s="4" t="s">
        <v>7</v>
      </c>
      <c r="F94" s="4">
        <v>2020</v>
      </c>
      <c r="G94" s="4" t="s">
        <v>1600</v>
      </c>
      <c r="H94" s="5" t="s">
        <v>1601</v>
      </c>
      <c r="I94" s="4" t="s">
        <v>354</v>
      </c>
      <c r="J94" s="4" t="s">
        <v>1449</v>
      </c>
      <c r="K94" s="2" t="s">
        <v>2237</v>
      </c>
      <c r="L94" s="2"/>
      <c r="M94" s="2" t="s">
        <v>2241</v>
      </c>
      <c r="N94" s="2" t="s">
        <v>2764</v>
      </c>
      <c r="O94" s="2" t="s">
        <v>2765</v>
      </c>
      <c r="P94" s="50" t="s">
        <v>2653</v>
      </c>
      <c r="Q94" s="2" t="s">
        <v>2636</v>
      </c>
      <c r="R94" s="2"/>
      <c r="S94" s="2"/>
      <c r="T94" s="2"/>
      <c r="U94" s="2"/>
      <c r="V94" s="2"/>
      <c r="W94" s="2"/>
      <c r="X94" s="2"/>
      <c r="Y94" s="2"/>
      <c r="Z94" s="2"/>
      <c r="AA94" s="2"/>
      <c r="AB94" s="2"/>
      <c r="AC94" s="2"/>
      <c r="AD94" s="2"/>
      <c r="AE94" s="2"/>
      <c r="AF94" s="40"/>
      <c r="AG94" s="2"/>
      <c r="AH94" s="2"/>
    </row>
    <row r="95" spans="1:34" ht="13" hidden="1">
      <c r="A95" s="3" t="s">
        <v>355</v>
      </c>
      <c r="B95" s="4" t="s">
        <v>356</v>
      </c>
      <c r="C95" s="4" t="s">
        <v>356</v>
      </c>
      <c r="D95" s="4" t="s">
        <v>16</v>
      </c>
      <c r="E95" s="4"/>
      <c r="F95" s="4">
        <v>2020</v>
      </c>
      <c r="G95" s="4" t="s">
        <v>1454</v>
      </c>
      <c r="H95" s="5" t="s">
        <v>1602</v>
      </c>
      <c r="I95" s="4" t="s">
        <v>358</v>
      </c>
      <c r="J95" s="4" t="s">
        <v>1438</v>
      </c>
      <c r="K95" s="2"/>
      <c r="L95" s="2"/>
      <c r="M95" s="2"/>
      <c r="N95" s="2"/>
      <c r="O95" s="2"/>
      <c r="P95" s="2"/>
      <c r="Q95" s="2"/>
      <c r="R95" s="2"/>
      <c r="S95" s="2"/>
      <c r="T95" s="2"/>
      <c r="U95" s="2"/>
      <c r="V95" s="2"/>
      <c r="W95" s="2"/>
      <c r="X95" s="2"/>
      <c r="Y95" s="2"/>
      <c r="Z95" s="2"/>
      <c r="AA95" s="2"/>
      <c r="AB95" s="2"/>
      <c r="AC95" s="2"/>
      <c r="AD95" s="2"/>
      <c r="AE95" s="2"/>
      <c r="AF95" s="2"/>
      <c r="AG95" s="2"/>
      <c r="AH95" s="2"/>
    </row>
    <row r="96" spans="1:34" ht="13" hidden="1">
      <c r="A96" s="3" t="s">
        <v>359</v>
      </c>
      <c r="B96" s="30" t="s">
        <v>360</v>
      </c>
      <c r="C96" s="4" t="s">
        <v>360</v>
      </c>
      <c r="D96" s="4" t="s">
        <v>7</v>
      </c>
      <c r="E96" s="4" t="s">
        <v>2242</v>
      </c>
      <c r="F96" s="4">
        <v>2020</v>
      </c>
      <c r="G96" s="4" t="s">
        <v>1603</v>
      </c>
      <c r="H96" s="5" t="s">
        <v>1604</v>
      </c>
      <c r="I96" s="4" t="s">
        <v>362</v>
      </c>
      <c r="J96" s="4" t="s">
        <v>1438</v>
      </c>
      <c r="K96" s="2"/>
      <c r="L96" s="2"/>
      <c r="M96" s="2"/>
      <c r="N96" s="2"/>
      <c r="O96" s="2"/>
      <c r="P96" s="2"/>
      <c r="Q96" s="2"/>
      <c r="R96" s="2"/>
      <c r="S96" s="2"/>
      <c r="T96" s="2"/>
      <c r="U96" s="2"/>
      <c r="V96" s="2"/>
      <c r="W96" s="2"/>
      <c r="X96" s="2"/>
      <c r="Y96" s="2"/>
      <c r="Z96" s="2"/>
      <c r="AA96" s="2"/>
      <c r="AB96" s="2"/>
      <c r="AC96" s="2"/>
      <c r="AD96" s="2"/>
      <c r="AE96" s="2"/>
      <c r="AF96" s="2"/>
      <c r="AG96" s="2"/>
      <c r="AH96" s="2"/>
    </row>
    <row r="97" spans="1:34" ht="13" hidden="1">
      <c r="A97" s="3" t="s">
        <v>363</v>
      </c>
      <c r="B97" s="4" t="s">
        <v>364</v>
      </c>
      <c r="C97" s="4" t="s">
        <v>364</v>
      </c>
      <c r="D97" s="4" t="s">
        <v>16</v>
      </c>
      <c r="E97" s="4"/>
      <c r="F97" s="4">
        <v>2020</v>
      </c>
      <c r="G97" s="4" t="s">
        <v>1460</v>
      </c>
      <c r="H97" s="5" t="s">
        <v>1605</v>
      </c>
      <c r="I97" s="4" t="s">
        <v>366</v>
      </c>
      <c r="J97" s="4" t="s">
        <v>1449</v>
      </c>
      <c r="K97" s="2"/>
      <c r="L97" s="2"/>
      <c r="M97" s="2"/>
      <c r="N97" s="2"/>
      <c r="O97" s="2"/>
      <c r="P97" s="2"/>
      <c r="Q97" s="2"/>
      <c r="R97" s="2"/>
      <c r="S97" s="2"/>
      <c r="T97" s="2"/>
      <c r="U97" s="2"/>
      <c r="V97" s="2"/>
      <c r="W97" s="2"/>
      <c r="X97" s="2"/>
      <c r="Y97" s="2"/>
      <c r="Z97" s="2"/>
      <c r="AA97" s="2"/>
      <c r="AB97" s="2"/>
      <c r="AC97" s="2"/>
      <c r="AD97" s="2"/>
      <c r="AE97" s="2"/>
      <c r="AF97" s="2"/>
      <c r="AG97" s="2"/>
      <c r="AH97" s="2"/>
    </row>
    <row r="98" spans="1:34" ht="13" hidden="1">
      <c r="A98" s="3" t="s">
        <v>367</v>
      </c>
      <c r="B98" s="4" t="s">
        <v>368</v>
      </c>
      <c r="C98" s="4" t="s">
        <v>368</v>
      </c>
      <c r="D98" s="4" t="s">
        <v>16</v>
      </c>
      <c r="E98" s="4"/>
      <c r="F98" s="4">
        <v>2020</v>
      </c>
      <c r="G98" s="4" t="s">
        <v>1606</v>
      </c>
      <c r="H98" s="5" t="s">
        <v>1607</v>
      </c>
      <c r="I98" s="4" t="s">
        <v>370</v>
      </c>
      <c r="J98" s="4" t="s">
        <v>1449</v>
      </c>
      <c r="K98" s="2"/>
      <c r="L98" s="2"/>
      <c r="M98" s="2"/>
      <c r="N98" s="2"/>
      <c r="O98" s="2"/>
      <c r="P98" s="2"/>
      <c r="Q98" s="2"/>
      <c r="R98" s="2"/>
      <c r="S98" s="2"/>
      <c r="T98" s="2"/>
      <c r="U98" s="2"/>
      <c r="V98" s="2"/>
      <c r="W98" s="2"/>
      <c r="X98" s="2"/>
      <c r="Y98" s="2"/>
      <c r="Z98" s="2"/>
      <c r="AA98" s="2"/>
      <c r="AB98" s="2"/>
      <c r="AC98" s="2"/>
      <c r="AD98" s="2"/>
      <c r="AE98" s="2"/>
      <c r="AF98" s="2"/>
      <c r="AG98" s="2"/>
      <c r="AH98" s="2"/>
    </row>
    <row r="99" spans="1:34" ht="13" hidden="1">
      <c r="A99" s="3" t="s">
        <v>371</v>
      </c>
      <c r="B99" s="4" t="s">
        <v>372</v>
      </c>
      <c r="C99" s="4" t="s">
        <v>372</v>
      </c>
      <c r="D99" s="4" t="s">
        <v>7</v>
      </c>
      <c r="E99" s="4" t="s">
        <v>2243</v>
      </c>
      <c r="F99" s="4">
        <v>2020</v>
      </c>
      <c r="G99" s="4" t="s">
        <v>1488</v>
      </c>
      <c r="H99" s="5" t="s">
        <v>1608</v>
      </c>
      <c r="I99" s="4" t="s">
        <v>374</v>
      </c>
      <c r="J99" s="4" t="s">
        <v>1449</v>
      </c>
      <c r="K99" s="2"/>
      <c r="L99" s="2"/>
      <c r="M99" s="2"/>
      <c r="N99" s="2"/>
      <c r="O99" s="2"/>
      <c r="P99" s="2"/>
      <c r="Q99" s="2"/>
      <c r="R99" s="2"/>
      <c r="S99" s="2"/>
      <c r="T99" s="2"/>
      <c r="U99" s="2"/>
      <c r="V99" s="2"/>
      <c r="W99" s="2"/>
      <c r="X99" s="2"/>
      <c r="Y99" s="2"/>
      <c r="Z99" s="2"/>
      <c r="AA99" s="2"/>
      <c r="AB99" s="2"/>
      <c r="AC99" s="2"/>
      <c r="AD99" s="2"/>
      <c r="AE99" s="2"/>
      <c r="AF99" s="2"/>
      <c r="AG99" s="2"/>
      <c r="AH99" s="2"/>
    </row>
    <row r="100" spans="1:34" ht="13" hidden="1">
      <c r="A100" s="3" t="s">
        <v>375</v>
      </c>
      <c r="B100" s="4" t="s">
        <v>376</v>
      </c>
      <c r="C100" s="4" t="s">
        <v>376</v>
      </c>
      <c r="D100" s="4" t="s">
        <v>7</v>
      </c>
      <c r="E100" s="4" t="s">
        <v>2243</v>
      </c>
      <c r="F100" s="4">
        <v>2020</v>
      </c>
      <c r="G100" s="4" t="s">
        <v>1488</v>
      </c>
      <c r="H100" s="5" t="s">
        <v>1609</v>
      </c>
      <c r="I100" s="4" t="s">
        <v>378</v>
      </c>
      <c r="J100" s="4" t="s">
        <v>1449</v>
      </c>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24" customHeight="1">
      <c r="A101" s="3" t="s">
        <v>379</v>
      </c>
      <c r="B101" s="4" t="s">
        <v>380</v>
      </c>
      <c r="C101" s="4" t="s">
        <v>380</v>
      </c>
      <c r="D101" s="4" t="s">
        <v>7</v>
      </c>
      <c r="E101" s="4" t="s">
        <v>7</v>
      </c>
      <c r="F101" s="4">
        <v>2020</v>
      </c>
      <c r="G101" s="4" t="s">
        <v>1488</v>
      </c>
      <c r="H101" s="5" t="s">
        <v>1610</v>
      </c>
      <c r="I101" s="4" t="s">
        <v>382</v>
      </c>
      <c r="J101" s="4" t="s">
        <v>1449</v>
      </c>
      <c r="K101" s="2" t="s">
        <v>2245</v>
      </c>
      <c r="L101" s="2"/>
      <c r="M101" s="2" t="s">
        <v>2120</v>
      </c>
      <c r="N101" s="2" t="s">
        <v>2766</v>
      </c>
      <c r="O101" s="2" t="s">
        <v>2767</v>
      </c>
      <c r="P101" s="50" t="s">
        <v>2653</v>
      </c>
      <c r="Q101" s="2" t="s">
        <v>2641</v>
      </c>
      <c r="R101" s="2"/>
      <c r="S101" s="2"/>
      <c r="T101" s="2"/>
      <c r="U101" s="2"/>
      <c r="V101" s="2"/>
      <c r="W101" s="2"/>
      <c r="X101" s="2"/>
      <c r="Y101" s="2"/>
      <c r="Z101" s="2"/>
      <c r="AA101" s="2"/>
      <c r="AB101" s="2"/>
      <c r="AC101" s="2"/>
      <c r="AD101" s="2"/>
      <c r="AE101" s="2"/>
      <c r="AF101" s="40"/>
      <c r="AG101" s="2"/>
      <c r="AH101" s="2"/>
    </row>
    <row r="102" spans="1:34" ht="18.75" customHeight="1">
      <c r="A102" s="7" t="s">
        <v>383</v>
      </c>
      <c r="B102" s="8" t="s">
        <v>384</v>
      </c>
      <c r="C102" s="8" t="s">
        <v>384</v>
      </c>
      <c r="D102" s="8" t="s">
        <v>7</v>
      </c>
      <c r="E102" s="8" t="s">
        <v>2551</v>
      </c>
      <c r="F102" s="8">
        <v>2020</v>
      </c>
      <c r="G102" s="8" t="s">
        <v>1488</v>
      </c>
      <c r="H102" s="9" t="s">
        <v>1611</v>
      </c>
      <c r="I102" s="8" t="s">
        <v>386</v>
      </c>
      <c r="J102" s="8" t="s">
        <v>1449</v>
      </c>
      <c r="K102" s="11">
        <v>3</v>
      </c>
      <c r="L102" s="11"/>
      <c r="M102" s="11" t="s">
        <v>2120</v>
      </c>
      <c r="N102" s="11" t="s">
        <v>2768</v>
      </c>
      <c r="O102" s="11" t="s">
        <v>2768</v>
      </c>
      <c r="P102" s="55" t="s">
        <v>2762</v>
      </c>
      <c r="Q102" s="55" t="s">
        <v>2762</v>
      </c>
      <c r="R102" s="11"/>
      <c r="S102" s="11"/>
      <c r="T102" s="11"/>
      <c r="U102" s="11"/>
      <c r="V102" s="11"/>
      <c r="W102" s="11"/>
      <c r="X102" s="11"/>
      <c r="Y102" s="11"/>
      <c r="Z102" s="11"/>
      <c r="AA102" s="11"/>
      <c r="AB102" s="11"/>
      <c r="AC102" s="11"/>
      <c r="AD102" s="11"/>
      <c r="AE102" s="11"/>
      <c r="AF102" s="46"/>
      <c r="AG102" s="11"/>
      <c r="AH102" s="11"/>
    </row>
    <row r="103" spans="1:34" ht="13" hidden="1">
      <c r="A103" s="3" t="s">
        <v>387</v>
      </c>
      <c r="B103" s="4" t="s">
        <v>388</v>
      </c>
      <c r="C103" s="4" t="s">
        <v>388</v>
      </c>
      <c r="D103" s="4" t="s">
        <v>7</v>
      </c>
      <c r="E103" s="4" t="s">
        <v>2252</v>
      </c>
      <c r="F103" s="4">
        <v>2020</v>
      </c>
      <c r="G103" s="4" t="s">
        <v>1488</v>
      </c>
      <c r="H103" s="5" t="s">
        <v>1612</v>
      </c>
      <c r="I103" s="4" t="s">
        <v>390</v>
      </c>
      <c r="J103" s="4" t="s">
        <v>1449</v>
      </c>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3" hidden="1">
      <c r="A104" s="3" t="s">
        <v>391</v>
      </c>
      <c r="B104" s="4" t="s">
        <v>392</v>
      </c>
      <c r="C104" s="4" t="s">
        <v>392</v>
      </c>
      <c r="D104" s="4" t="s">
        <v>16</v>
      </c>
      <c r="E104" s="4"/>
      <c r="F104" s="4">
        <v>2020</v>
      </c>
      <c r="G104" s="4" t="s">
        <v>1488</v>
      </c>
      <c r="H104" s="5" t="s">
        <v>1613</v>
      </c>
      <c r="I104" s="4" t="s">
        <v>394</v>
      </c>
      <c r="J104" s="4" t="s">
        <v>1449</v>
      </c>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8" customHeight="1">
      <c r="A105" s="7" t="s">
        <v>395</v>
      </c>
      <c r="B105" s="8" t="s">
        <v>396</v>
      </c>
      <c r="C105" s="8" t="s">
        <v>396</v>
      </c>
      <c r="D105" s="8" t="s">
        <v>7</v>
      </c>
      <c r="E105" s="8" t="s">
        <v>7</v>
      </c>
      <c r="F105" s="8">
        <v>2020</v>
      </c>
      <c r="G105" s="8" t="s">
        <v>1488</v>
      </c>
      <c r="H105" s="9" t="s">
        <v>1614</v>
      </c>
      <c r="I105" s="8" t="s">
        <v>398</v>
      </c>
      <c r="J105" s="8" t="s">
        <v>1449</v>
      </c>
      <c r="K105" s="11" t="s">
        <v>2254</v>
      </c>
      <c r="L105" s="11"/>
      <c r="M105" s="11" t="s">
        <v>2120</v>
      </c>
      <c r="N105" s="11" t="s">
        <v>2769</v>
      </c>
      <c r="O105" s="11" t="s">
        <v>2770</v>
      </c>
      <c r="P105" s="55" t="s">
        <v>2762</v>
      </c>
      <c r="Q105" s="55" t="s">
        <v>2762</v>
      </c>
      <c r="R105" s="11"/>
      <c r="S105" s="11"/>
      <c r="T105" s="11"/>
      <c r="U105" s="11"/>
      <c r="V105" s="11"/>
      <c r="W105" s="11"/>
      <c r="X105" s="11"/>
      <c r="Y105" s="11"/>
      <c r="Z105" s="11"/>
      <c r="AA105" s="11"/>
      <c r="AB105" s="11"/>
      <c r="AC105" s="11"/>
      <c r="AD105" s="11"/>
      <c r="AE105" s="11"/>
      <c r="AF105" s="46"/>
      <c r="AG105" s="11"/>
      <c r="AH105" s="11"/>
    </row>
    <row r="106" spans="1:34" ht="13" hidden="1">
      <c r="A106" s="3" t="s">
        <v>399</v>
      </c>
      <c r="B106" s="4" t="s">
        <v>400</v>
      </c>
      <c r="C106" s="4" t="s">
        <v>400</v>
      </c>
      <c r="D106" s="4" t="s">
        <v>7</v>
      </c>
      <c r="E106" s="4" t="s">
        <v>2257</v>
      </c>
      <c r="F106" s="4">
        <v>2020</v>
      </c>
      <c r="G106" s="4" t="s">
        <v>1615</v>
      </c>
      <c r="H106" s="5" t="s">
        <v>1616</v>
      </c>
      <c r="I106" s="4" t="s">
        <v>402</v>
      </c>
      <c r="J106" s="4" t="s">
        <v>1449</v>
      </c>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3" hidden="1">
      <c r="A107" s="3" t="s">
        <v>403</v>
      </c>
      <c r="B107" s="4" t="s">
        <v>404</v>
      </c>
      <c r="C107" s="4" t="s">
        <v>404</v>
      </c>
      <c r="D107" s="4" t="s">
        <v>7</v>
      </c>
      <c r="E107" s="4" t="s">
        <v>2258</v>
      </c>
      <c r="F107" s="4">
        <v>2020</v>
      </c>
      <c r="G107" s="4" t="s">
        <v>1617</v>
      </c>
      <c r="H107" s="5" t="s">
        <v>1618</v>
      </c>
      <c r="I107" s="4" t="s">
        <v>406</v>
      </c>
      <c r="J107" s="4" t="s">
        <v>1438</v>
      </c>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3" hidden="1">
      <c r="A108" s="3" t="s">
        <v>407</v>
      </c>
      <c r="B108" s="4" t="s">
        <v>408</v>
      </c>
      <c r="C108" s="4" t="s">
        <v>408</v>
      </c>
      <c r="D108" s="4" t="s">
        <v>16</v>
      </c>
      <c r="E108" s="4"/>
      <c r="F108" s="4">
        <v>2020</v>
      </c>
      <c r="G108" s="4" t="s">
        <v>1619</v>
      </c>
      <c r="H108" s="5" t="s">
        <v>1620</v>
      </c>
      <c r="I108" s="4" t="s">
        <v>410</v>
      </c>
      <c r="J108" s="4" t="s">
        <v>1438</v>
      </c>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3" hidden="1">
      <c r="A109" s="3" t="s">
        <v>411</v>
      </c>
      <c r="B109" s="4" t="s">
        <v>412</v>
      </c>
      <c r="C109" s="4" t="s">
        <v>412</v>
      </c>
      <c r="D109" s="4" t="s">
        <v>16</v>
      </c>
      <c r="E109" s="4"/>
      <c r="F109" s="4">
        <v>2020</v>
      </c>
      <c r="G109" s="4" t="s">
        <v>1621</v>
      </c>
      <c r="H109" s="5" t="s">
        <v>1622</v>
      </c>
      <c r="I109" s="4" t="s">
        <v>414</v>
      </c>
      <c r="J109" s="4" t="s">
        <v>1438</v>
      </c>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3" hidden="1">
      <c r="A110" s="3" t="s">
        <v>415</v>
      </c>
      <c r="B110" s="4" t="s">
        <v>416</v>
      </c>
      <c r="C110" s="4" t="s">
        <v>416</v>
      </c>
      <c r="D110" s="4" t="s">
        <v>16</v>
      </c>
      <c r="E110" s="4"/>
      <c r="F110" s="4">
        <v>2020</v>
      </c>
      <c r="G110" s="4" t="s">
        <v>1460</v>
      </c>
      <c r="H110" s="5" t="s">
        <v>1623</v>
      </c>
      <c r="I110" s="4" t="s">
        <v>272</v>
      </c>
      <c r="J110" s="4" t="s">
        <v>1449</v>
      </c>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26.25" customHeight="1">
      <c r="A111" s="3" t="s">
        <v>418</v>
      </c>
      <c r="B111" s="4" t="s">
        <v>419</v>
      </c>
      <c r="C111" s="4" t="s">
        <v>419</v>
      </c>
      <c r="D111" s="4" t="s">
        <v>7</v>
      </c>
      <c r="E111" s="4" t="s">
        <v>7</v>
      </c>
      <c r="F111" s="4">
        <v>2020</v>
      </c>
      <c r="G111" s="4" t="s">
        <v>1624</v>
      </c>
      <c r="H111" s="5" t="s">
        <v>1625</v>
      </c>
      <c r="I111" s="4" t="s">
        <v>420</v>
      </c>
      <c r="J111" s="4" t="s">
        <v>1449</v>
      </c>
      <c r="K111" s="2" t="s">
        <v>2260</v>
      </c>
      <c r="L111" s="2"/>
      <c r="M111" s="2" t="s">
        <v>2263</v>
      </c>
      <c r="N111" s="2" t="s">
        <v>2771</v>
      </c>
      <c r="O111" s="2" t="s">
        <v>2772</v>
      </c>
      <c r="P111" s="50" t="s">
        <v>2653</v>
      </c>
      <c r="Q111" s="2" t="s">
        <v>2641</v>
      </c>
      <c r="R111" s="2"/>
      <c r="S111" s="2"/>
      <c r="T111" s="2"/>
      <c r="U111" s="2"/>
      <c r="V111" s="2"/>
      <c r="W111" s="2"/>
      <c r="X111" s="2"/>
      <c r="Y111" s="2"/>
      <c r="Z111" s="2"/>
      <c r="AA111" s="2"/>
      <c r="AB111" s="2"/>
      <c r="AC111" s="2"/>
      <c r="AD111" s="2"/>
      <c r="AE111" s="2"/>
      <c r="AF111" s="40"/>
      <c r="AG111" s="2"/>
      <c r="AH111" s="2"/>
    </row>
    <row r="112" spans="1:34" ht="14">
      <c r="A112" s="3" t="s">
        <v>421</v>
      </c>
      <c r="B112" s="4" t="s">
        <v>422</v>
      </c>
      <c r="C112" s="4" t="s">
        <v>422</v>
      </c>
      <c r="D112" s="4" t="s">
        <v>7</v>
      </c>
      <c r="E112" s="4" t="s">
        <v>7</v>
      </c>
      <c r="F112" s="4">
        <v>2020</v>
      </c>
      <c r="G112" s="4" t="s">
        <v>1626</v>
      </c>
      <c r="H112" s="5" t="s">
        <v>1627</v>
      </c>
      <c r="I112" s="4" t="s">
        <v>424</v>
      </c>
      <c r="J112" s="4" t="s">
        <v>1438</v>
      </c>
      <c r="K112" s="2" t="s">
        <v>2265</v>
      </c>
      <c r="L112" s="2"/>
      <c r="M112" s="2" t="s">
        <v>2196</v>
      </c>
      <c r="N112" s="2" t="s">
        <v>2773</v>
      </c>
      <c r="O112" s="2" t="s">
        <v>2774</v>
      </c>
      <c r="P112" s="50" t="s">
        <v>2653</v>
      </c>
      <c r="Q112" s="2" t="s">
        <v>2636</v>
      </c>
      <c r="R112" s="2"/>
      <c r="S112" s="2"/>
      <c r="T112" s="2"/>
      <c r="U112" s="2"/>
      <c r="V112" s="2"/>
      <c r="W112" s="2"/>
      <c r="X112" s="2"/>
      <c r="Y112" s="2"/>
      <c r="Z112" s="2"/>
      <c r="AA112" s="2"/>
      <c r="AB112" s="2"/>
      <c r="AC112" s="2"/>
      <c r="AD112" s="2"/>
      <c r="AE112" s="2"/>
      <c r="AF112" s="40"/>
      <c r="AG112" s="2"/>
      <c r="AH112" s="2"/>
    </row>
    <row r="113" spans="1:34" ht="14">
      <c r="A113" s="3" t="s">
        <v>425</v>
      </c>
      <c r="B113" s="4" t="s">
        <v>426</v>
      </c>
      <c r="C113" s="4" t="s">
        <v>426</v>
      </c>
      <c r="D113" s="4" t="s">
        <v>7</v>
      </c>
      <c r="E113" s="4" t="s">
        <v>7</v>
      </c>
      <c r="F113" s="4">
        <v>2020</v>
      </c>
      <c r="G113" s="4" t="s">
        <v>1628</v>
      </c>
      <c r="H113" s="5" t="s">
        <v>1629</v>
      </c>
      <c r="I113" s="4" t="s">
        <v>428</v>
      </c>
      <c r="J113" s="4" t="s">
        <v>1438</v>
      </c>
      <c r="K113" s="2">
        <v>3</v>
      </c>
      <c r="L113" s="2"/>
      <c r="M113" s="2" t="s">
        <v>2273</v>
      </c>
      <c r="N113" s="2" t="s">
        <v>2775</v>
      </c>
      <c r="O113" s="2" t="s">
        <v>2776</v>
      </c>
      <c r="P113" s="50" t="s">
        <v>2653</v>
      </c>
      <c r="Q113" s="2" t="s">
        <v>2641</v>
      </c>
      <c r="R113" s="2"/>
      <c r="S113" s="2"/>
      <c r="T113" s="2"/>
      <c r="U113" s="2"/>
      <c r="V113" s="2"/>
      <c r="W113" s="2"/>
      <c r="X113" s="2"/>
      <c r="Y113" s="2"/>
      <c r="Z113" s="2"/>
      <c r="AA113" s="2"/>
      <c r="AB113" s="2"/>
      <c r="AC113" s="2"/>
      <c r="AD113" s="2"/>
      <c r="AE113" s="2"/>
      <c r="AF113" s="40"/>
      <c r="AG113" s="2"/>
      <c r="AH113" s="2"/>
    </row>
    <row r="114" spans="1:34" ht="13" hidden="1">
      <c r="A114" s="3" t="s">
        <v>429</v>
      </c>
      <c r="B114" s="4" t="s">
        <v>430</v>
      </c>
      <c r="C114" s="4" t="s">
        <v>430</v>
      </c>
      <c r="D114" s="4" t="s">
        <v>16</v>
      </c>
      <c r="E114" s="4"/>
      <c r="F114" s="4">
        <v>2020</v>
      </c>
      <c r="G114" s="4" t="s">
        <v>1630</v>
      </c>
      <c r="H114" s="5" t="s">
        <v>1631</v>
      </c>
      <c r="I114" s="4" t="s">
        <v>432</v>
      </c>
      <c r="J114" s="4" t="s">
        <v>1449</v>
      </c>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3" hidden="1">
      <c r="A115" s="3" t="s">
        <v>433</v>
      </c>
      <c r="B115" s="4" t="s">
        <v>434</v>
      </c>
      <c r="C115" s="4" t="s">
        <v>434</v>
      </c>
      <c r="D115" s="4" t="s">
        <v>7</v>
      </c>
      <c r="E115" s="4" t="s">
        <v>2274</v>
      </c>
      <c r="F115" s="4">
        <v>2020</v>
      </c>
      <c r="G115" s="4" t="s">
        <v>1537</v>
      </c>
      <c r="H115" s="5" t="s">
        <v>1632</v>
      </c>
      <c r="I115" s="4" t="s">
        <v>436</v>
      </c>
      <c r="J115" s="4" t="s">
        <v>1449</v>
      </c>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3">
      <c r="A116" s="3" t="s">
        <v>437</v>
      </c>
      <c r="B116" s="4" t="s">
        <v>438</v>
      </c>
      <c r="C116" s="4" t="s">
        <v>438</v>
      </c>
      <c r="D116" s="4" t="s">
        <v>7</v>
      </c>
      <c r="E116" s="4" t="s">
        <v>7</v>
      </c>
      <c r="F116" s="4">
        <v>2020</v>
      </c>
      <c r="G116" s="4" t="s">
        <v>1537</v>
      </c>
      <c r="H116" s="5" t="s">
        <v>1633</v>
      </c>
      <c r="I116" s="4" t="s">
        <v>440</v>
      </c>
      <c r="J116" s="4" t="s">
        <v>1449</v>
      </c>
      <c r="K116" s="2" t="s">
        <v>2276</v>
      </c>
      <c r="L116" s="2"/>
      <c r="M116" s="2" t="s">
        <v>2280</v>
      </c>
      <c r="N116" s="2" t="s">
        <v>2777</v>
      </c>
      <c r="O116" s="2" t="s">
        <v>2778</v>
      </c>
      <c r="P116" s="2" t="s">
        <v>2635</v>
      </c>
      <c r="Q116" s="2" t="s">
        <v>2641</v>
      </c>
      <c r="R116" s="2"/>
      <c r="S116" s="2"/>
      <c r="T116" s="2"/>
      <c r="U116" s="2"/>
      <c r="V116" s="2"/>
      <c r="W116" s="2"/>
      <c r="X116" s="2"/>
      <c r="Y116" s="2"/>
      <c r="Z116" s="2"/>
      <c r="AA116" s="2"/>
      <c r="AB116" s="2"/>
      <c r="AC116" s="2"/>
      <c r="AD116" s="2"/>
      <c r="AE116" s="2"/>
      <c r="AF116" s="40"/>
      <c r="AG116" s="2"/>
      <c r="AH116" s="2"/>
    </row>
    <row r="117" spans="1:34" ht="13" hidden="1">
      <c r="A117" s="3" t="s">
        <v>441</v>
      </c>
      <c r="B117" s="4" t="s">
        <v>442</v>
      </c>
      <c r="C117" s="4" t="s">
        <v>442</v>
      </c>
      <c r="D117" s="4" t="s">
        <v>16</v>
      </c>
      <c r="E117" s="4"/>
      <c r="F117" s="4">
        <v>2020</v>
      </c>
      <c r="G117" s="4" t="s">
        <v>1539</v>
      </c>
      <c r="H117" s="5" t="s">
        <v>1634</v>
      </c>
      <c r="I117" s="4" t="s">
        <v>444</v>
      </c>
      <c r="J117" s="4" t="s">
        <v>1449</v>
      </c>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ht="13" hidden="1">
      <c r="A118" s="3" t="s">
        <v>445</v>
      </c>
      <c r="B118" s="4" t="s">
        <v>446</v>
      </c>
      <c r="C118" s="4" t="s">
        <v>446</v>
      </c>
      <c r="D118" s="4" t="s">
        <v>16</v>
      </c>
      <c r="E118" s="4"/>
      <c r="F118" s="4">
        <v>2020</v>
      </c>
      <c r="G118" s="4" t="s">
        <v>1527</v>
      </c>
      <c r="H118" s="5" t="s">
        <v>1635</v>
      </c>
      <c r="I118" s="4" t="s">
        <v>448</v>
      </c>
      <c r="J118" s="4" t="s">
        <v>1449</v>
      </c>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ht="13" hidden="1">
      <c r="A119" s="3" t="s">
        <v>449</v>
      </c>
      <c r="B119" s="4" t="s">
        <v>450</v>
      </c>
      <c r="C119" s="4" t="s">
        <v>450</v>
      </c>
      <c r="D119" s="4" t="s">
        <v>7</v>
      </c>
      <c r="E119" s="4" t="s">
        <v>2281</v>
      </c>
      <c r="F119" s="4">
        <v>2020</v>
      </c>
      <c r="G119" s="4" t="s">
        <v>1636</v>
      </c>
      <c r="H119" s="5" t="s">
        <v>1637</v>
      </c>
      <c r="I119" s="4" t="s">
        <v>452</v>
      </c>
      <c r="J119" s="4" t="s">
        <v>1449</v>
      </c>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ht="13" hidden="1">
      <c r="A120" s="3" t="s">
        <v>453</v>
      </c>
      <c r="B120" s="4" t="s">
        <v>454</v>
      </c>
      <c r="C120" s="4" t="s">
        <v>454</v>
      </c>
      <c r="D120" s="4" t="s">
        <v>16</v>
      </c>
      <c r="E120" s="4"/>
      <c r="F120" s="4">
        <v>2020</v>
      </c>
      <c r="G120" s="4" t="s">
        <v>1638</v>
      </c>
      <c r="H120" s="5" t="s">
        <v>1639</v>
      </c>
      <c r="I120" s="4" t="s">
        <v>455</v>
      </c>
      <c r="J120" s="4" t="s">
        <v>1449</v>
      </c>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ht="13" hidden="1">
      <c r="A121" s="3" t="s">
        <v>456</v>
      </c>
      <c r="B121" s="4" t="s">
        <v>457</v>
      </c>
      <c r="C121" s="4" t="s">
        <v>457</v>
      </c>
      <c r="D121" s="4" t="s">
        <v>7</v>
      </c>
      <c r="E121" s="4" t="s">
        <v>2282</v>
      </c>
      <c r="F121" s="4">
        <v>2020</v>
      </c>
      <c r="G121" s="4" t="s">
        <v>1640</v>
      </c>
      <c r="H121" s="5" t="s">
        <v>1641</v>
      </c>
      <c r="I121" s="4" t="s">
        <v>459</v>
      </c>
      <c r="J121" s="4" t="s">
        <v>1449</v>
      </c>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ht="13" hidden="1">
      <c r="A122" s="3" t="s">
        <v>460</v>
      </c>
      <c r="B122" s="4" t="s">
        <v>461</v>
      </c>
      <c r="C122" s="4" t="s">
        <v>461</v>
      </c>
      <c r="D122" s="4" t="s">
        <v>16</v>
      </c>
      <c r="E122" s="4"/>
      <c r="F122" s="4">
        <v>2020</v>
      </c>
      <c r="G122" s="4" t="s">
        <v>1642</v>
      </c>
      <c r="H122" s="5" t="s">
        <v>1643</v>
      </c>
      <c r="I122" s="4" t="s">
        <v>463</v>
      </c>
      <c r="J122" s="4" t="s">
        <v>1438</v>
      </c>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ht="13" hidden="1">
      <c r="A123" s="3" t="s">
        <v>464</v>
      </c>
      <c r="B123" s="4" t="s">
        <v>465</v>
      </c>
      <c r="C123" s="4" t="s">
        <v>465</v>
      </c>
      <c r="D123" s="4" t="s">
        <v>16</v>
      </c>
      <c r="E123" s="4"/>
      <c r="F123" s="4">
        <v>2020</v>
      </c>
      <c r="G123" s="4" t="s">
        <v>1539</v>
      </c>
      <c r="H123" s="5" t="s">
        <v>1644</v>
      </c>
      <c r="I123" s="4" t="s">
        <v>467</v>
      </c>
      <c r="J123" s="4" t="s">
        <v>1449</v>
      </c>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ht="13">
      <c r="A124" s="3" t="s">
        <v>468</v>
      </c>
      <c r="B124" s="4" t="s">
        <v>469</v>
      </c>
      <c r="C124" s="4" t="s">
        <v>469</v>
      </c>
      <c r="D124" s="4" t="s">
        <v>7</v>
      </c>
      <c r="E124" s="4" t="s">
        <v>7</v>
      </c>
      <c r="F124" s="4">
        <v>2020</v>
      </c>
      <c r="G124" s="4" t="s">
        <v>1645</v>
      </c>
      <c r="H124" s="5" t="s">
        <v>1646</v>
      </c>
      <c r="I124" s="4" t="s">
        <v>471</v>
      </c>
      <c r="J124" s="4" t="s">
        <v>1438</v>
      </c>
      <c r="K124" s="2" t="s">
        <v>2284</v>
      </c>
      <c r="L124" s="2"/>
      <c r="M124" s="2" t="s">
        <v>2288</v>
      </c>
      <c r="N124" s="2" t="s">
        <v>2779</v>
      </c>
      <c r="O124" s="2" t="s">
        <v>2779</v>
      </c>
      <c r="P124" s="2" t="s">
        <v>2780</v>
      </c>
      <c r="Q124" s="2" t="s">
        <v>2665</v>
      </c>
      <c r="R124" s="2"/>
      <c r="S124" s="2"/>
      <c r="T124" s="2"/>
      <c r="U124" s="2"/>
      <c r="V124" s="2"/>
      <c r="W124" s="2"/>
      <c r="X124" s="2"/>
      <c r="Y124" s="2"/>
      <c r="Z124" s="2"/>
      <c r="AA124" s="2"/>
      <c r="AB124" s="2"/>
      <c r="AC124" s="2"/>
      <c r="AD124" s="2"/>
      <c r="AE124" s="2"/>
      <c r="AF124" s="40"/>
      <c r="AG124" s="2"/>
      <c r="AH124" s="2"/>
    </row>
    <row r="125" spans="1:34" ht="14">
      <c r="A125" s="3" t="s">
        <v>472</v>
      </c>
      <c r="B125" s="4" t="s">
        <v>473</v>
      </c>
      <c r="C125" s="4" t="s">
        <v>473</v>
      </c>
      <c r="D125" s="4" t="s">
        <v>7</v>
      </c>
      <c r="E125" s="4" t="s">
        <v>7</v>
      </c>
      <c r="F125" s="4">
        <v>2019</v>
      </c>
      <c r="G125" s="4" t="s">
        <v>1647</v>
      </c>
      <c r="H125" s="5" t="s">
        <v>1648</v>
      </c>
      <c r="I125" s="4" t="s">
        <v>475</v>
      </c>
      <c r="J125" s="4" t="s">
        <v>1449</v>
      </c>
      <c r="K125" s="2" t="s">
        <v>2290</v>
      </c>
      <c r="L125" s="2"/>
      <c r="M125" s="2" t="s">
        <v>2294</v>
      </c>
      <c r="N125" s="2" t="s">
        <v>2781</v>
      </c>
      <c r="O125" s="2" t="s">
        <v>2782</v>
      </c>
      <c r="P125" s="50" t="s">
        <v>2653</v>
      </c>
      <c r="Q125" s="11" t="s">
        <v>2664</v>
      </c>
      <c r="R125" s="2" t="s">
        <v>2783</v>
      </c>
      <c r="S125" s="2"/>
      <c r="T125" s="2"/>
      <c r="U125" s="2"/>
      <c r="V125" s="2"/>
      <c r="W125" s="2"/>
      <c r="X125" s="2"/>
      <c r="Y125" s="2"/>
      <c r="Z125" s="2"/>
      <c r="AA125" s="2"/>
      <c r="AB125" s="2"/>
      <c r="AC125" s="2"/>
      <c r="AD125" s="2"/>
      <c r="AE125" s="2"/>
      <c r="AF125" s="40"/>
      <c r="AG125" s="2"/>
      <c r="AH125" s="2"/>
    </row>
    <row r="126" spans="1:34" ht="13" hidden="1">
      <c r="A126" s="3" t="s">
        <v>476</v>
      </c>
      <c r="B126" s="4" t="s">
        <v>477</v>
      </c>
      <c r="C126" s="4" t="s">
        <v>477</v>
      </c>
      <c r="D126" s="4" t="s">
        <v>16</v>
      </c>
      <c r="E126" s="4"/>
      <c r="F126" s="4">
        <v>2019</v>
      </c>
      <c r="G126" s="4" t="s">
        <v>1649</v>
      </c>
      <c r="H126" s="5" t="s">
        <v>1650</v>
      </c>
      <c r="I126" s="6"/>
      <c r="J126" s="4" t="s">
        <v>1449</v>
      </c>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ht="13" hidden="1">
      <c r="A127" s="3" t="s">
        <v>375</v>
      </c>
      <c r="B127" s="4" t="s">
        <v>479</v>
      </c>
      <c r="C127" s="4" t="s">
        <v>479</v>
      </c>
      <c r="D127" s="4" t="s">
        <v>7</v>
      </c>
      <c r="E127" s="4" t="s">
        <v>2295</v>
      </c>
      <c r="F127" s="4">
        <v>2019</v>
      </c>
      <c r="G127" s="4" t="s">
        <v>1460</v>
      </c>
      <c r="H127" s="5" t="s">
        <v>1651</v>
      </c>
      <c r="I127" s="4" t="s">
        <v>481</v>
      </c>
      <c r="J127" s="4" t="s">
        <v>1449</v>
      </c>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ht="31.5" customHeight="1">
      <c r="A128" s="21" t="s">
        <v>482</v>
      </c>
      <c r="B128" s="22" t="s">
        <v>483</v>
      </c>
      <c r="C128" s="22" t="s">
        <v>483</v>
      </c>
      <c r="D128" s="22" t="s">
        <v>7</v>
      </c>
      <c r="E128" s="22" t="s">
        <v>2296</v>
      </c>
      <c r="F128" s="22">
        <v>2019</v>
      </c>
      <c r="G128" s="22" t="s">
        <v>1652</v>
      </c>
      <c r="H128" s="23" t="s">
        <v>1653</v>
      </c>
      <c r="I128" s="22" t="s">
        <v>484</v>
      </c>
      <c r="J128" s="22" t="s">
        <v>1449</v>
      </c>
      <c r="K128" s="24" t="s">
        <v>2120</v>
      </c>
      <c r="L128" s="24"/>
      <c r="M128" s="24" t="s">
        <v>2120</v>
      </c>
      <c r="N128" s="24" t="s">
        <v>2784</v>
      </c>
      <c r="O128" s="24" t="s">
        <v>2784</v>
      </c>
      <c r="P128" s="24" t="s">
        <v>2653</v>
      </c>
      <c r="Q128" s="24" t="s">
        <v>2641</v>
      </c>
      <c r="R128" s="24" t="s">
        <v>2785</v>
      </c>
      <c r="S128" s="24"/>
      <c r="T128" s="24"/>
      <c r="U128" s="24"/>
      <c r="V128" s="24"/>
      <c r="W128" s="24"/>
      <c r="X128" s="24"/>
      <c r="Y128" s="24"/>
      <c r="Z128" s="24"/>
      <c r="AA128" s="24"/>
      <c r="AB128" s="24"/>
      <c r="AC128" s="24"/>
      <c r="AD128" s="24"/>
      <c r="AE128" s="24"/>
      <c r="AF128" s="68"/>
      <c r="AG128" s="24"/>
      <c r="AH128" s="24"/>
    </row>
    <row r="129" spans="1:34" ht="13" hidden="1">
      <c r="A129" s="3" t="s">
        <v>485</v>
      </c>
      <c r="B129" s="4" t="s">
        <v>486</v>
      </c>
      <c r="C129" s="4" t="s">
        <v>486</v>
      </c>
      <c r="D129" s="4" t="s">
        <v>16</v>
      </c>
      <c r="E129" s="4"/>
      <c r="F129" s="4">
        <v>2019</v>
      </c>
      <c r="G129" s="4" t="s">
        <v>1460</v>
      </c>
      <c r="H129" s="5" t="s">
        <v>1654</v>
      </c>
      <c r="I129" s="4" t="s">
        <v>488</v>
      </c>
      <c r="J129" s="4" t="s">
        <v>1449</v>
      </c>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ht="13" hidden="1">
      <c r="A130" s="3" t="s">
        <v>489</v>
      </c>
      <c r="B130" s="4" t="s">
        <v>490</v>
      </c>
      <c r="C130" s="4" t="s">
        <v>490</v>
      </c>
      <c r="D130" s="4" t="s">
        <v>16</v>
      </c>
      <c r="E130" s="4"/>
      <c r="F130" s="4">
        <v>2019</v>
      </c>
      <c r="G130" s="4" t="s">
        <v>1460</v>
      </c>
      <c r="H130" s="5" t="s">
        <v>1655</v>
      </c>
      <c r="I130" s="4" t="s">
        <v>492</v>
      </c>
      <c r="J130" s="4" t="s">
        <v>1449</v>
      </c>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ht="13">
      <c r="A131" s="31" t="s">
        <v>493</v>
      </c>
      <c r="B131" s="32" t="s">
        <v>494</v>
      </c>
      <c r="C131" s="32" t="s">
        <v>494</v>
      </c>
      <c r="D131" s="32" t="s">
        <v>7</v>
      </c>
      <c r="E131" s="32" t="s">
        <v>7</v>
      </c>
      <c r="F131" s="32">
        <v>2019</v>
      </c>
      <c r="G131" s="32" t="s">
        <v>1656</v>
      </c>
      <c r="H131" s="33" t="s">
        <v>1657</v>
      </c>
      <c r="I131" s="34"/>
      <c r="J131" s="32" t="s">
        <v>1449</v>
      </c>
      <c r="K131" s="35" t="s">
        <v>2300</v>
      </c>
      <c r="L131" s="35"/>
      <c r="M131" s="35" t="s">
        <v>2302</v>
      </c>
      <c r="N131" s="35" t="s">
        <v>2786</v>
      </c>
      <c r="O131" s="35" t="s">
        <v>2787</v>
      </c>
      <c r="P131" s="11" t="s">
        <v>2675</v>
      </c>
      <c r="Q131" s="35" t="s">
        <v>2788</v>
      </c>
      <c r="R131" s="35" t="s">
        <v>2789</v>
      </c>
      <c r="S131" s="35"/>
      <c r="T131" s="35"/>
      <c r="U131" s="35"/>
      <c r="V131" s="35"/>
      <c r="W131" s="35"/>
      <c r="X131" s="35"/>
      <c r="Y131" s="35"/>
      <c r="Z131" s="35"/>
      <c r="AA131" s="35"/>
      <c r="AB131" s="35"/>
      <c r="AC131" s="35"/>
      <c r="AD131" s="35"/>
      <c r="AE131" s="35"/>
      <c r="AF131" s="69"/>
      <c r="AG131" s="35"/>
      <c r="AH131" s="35"/>
    </row>
    <row r="132" spans="1:34" ht="13" hidden="1">
      <c r="A132" s="3" t="s">
        <v>496</v>
      </c>
      <c r="B132" s="4" t="s">
        <v>497</v>
      </c>
      <c r="C132" s="4" t="s">
        <v>497</v>
      </c>
      <c r="D132" s="4" t="s">
        <v>16</v>
      </c>
      <c r="E132" s="4"/>
      <c r="F132" s="4">
        <v>2019</v>
      </c>
      <c r="G132" s="4" t="s">
        <v>1658</v>
      </c>
      <c r="H132" s="5" t="s">
        <v>1659</v>
      </c>
      <c r="I132" s="6"/>
      <c r="J132" s="4" t="s">
        <v>1449</v>
      </c>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ht="13">
      <c r="A133" s="7" t="s">
        <v>499</v>
      </c>
      <c r="B133" s="8" t="s">
        <v>500</v>
      </c>
      <c r="C133" s="8" t="s">
        <v>500</v>
      </c>
      <c r="D133" s="8" t="s">
        <v>7</v>
      </c>
      <c r="E133" s="8" t="s">
        <v>2303</v>
      </c>
      <c r="F133" s="8">
        <v>2019</v>
      </c>
      <c r="G133" s="8" t="s">
        <v>1660</v>
      </c>
      <c r="H133" s="9" t="s">
        <v>1661</v>
      </c>
      <c r="I133" s="10"/>
      <c r="J133" s="8" t="s">
        <v>1449</v>
      </c>
      <c r="K133" s="11" t="s">
        <v>2304</v>
      </c>
      <c r="L133" s="11"/>
      <c r="M133" s="11" t="s">
        <v>2306</v>
      </c>
      <c r="N133" s="11"/>
      <c r="O133" s="11"/>
      <c r="P133" s="11" t="s">
        <v>2575</v>
      </c>
      <c r="Q133" s="11" t="s">
        <v>2575</v>
      </c>
      <c r="R133" s="11"/>
      <c r="S133" s="11"/>
      <c r="T133" s="11"/>
      <c r="U133" s="11"/>
      <c r="V133" s="11"/>
      <c r="W133" s="11"/>
      <c r="X133" s="11"/>
      <c r="Y133" s="11"/>
      <c r="Z133" s="11"/>
      <c r="AA133" s="11"/>
      <c r="AB133" s="11"/>
      <c r="AC133" s="11"/>
      <c r="AD133" s="11"/>
      <c r="AE133" s="11"/>
      <c r="AF133" s="46"/>
      <c r="AG133" s="11"/>
      <c r="AH133" s="11"/>
    </row>
    <row r="134" spans="1:34" ht="13">
      <c r="A134" s="21" t="s">
        <v>502</v>
      </c>
      <c r="B134" s="22" t="s">
        <v>503</v>
      </c>
      <c r="C134" s="22" t="s">
        <v>503</v>
      </c>
      <c r="D134" s="22" t="s">
        <v>7</v>
      </c>
      <c r="E134" s="22" t="s">
        <v>2307</v>
      </c>
      <c r="F134" s="22">
        <v>2019</v>
      </c>
      <c r="G134" s="22" t="s">
        <v>1660</v>
      </c>
      <c r="H134" s="23" t="s">
        <v>1662</v>
      </c>
      <c r="I134" s="22" t="s">
        <v>505</v>
      </c>
      <c r="J134" s="22" t="s">
        <v>1449</v>
      </c>
      <c r="K134" s="24" t="s">
        <v>2309</v>
      </c>
      <c r="L134" s="24"/>
      <c r="M134" s="24" t="s">
        <v>2312</v>
      </c>
      <c r="N134" s="24" t="s">
        <v>2790</v>
      </c>
      <c r="O134" s="24" t="s">
        <v>2791</v>
      </c>
      <c r="P134" s="24" t="s">
        <v>2635</v>
      </c>
      <c r="Q134" s="24" t="s">
        <v>2788</v>
      </c>
      <c r="R134" s="24"/>
      <c r="S134" s="24"/>
      <c r="T134" s="24"/>
      <c r="U134" s="24"/>
      <c r="V134" s="24"/>
      <c r="W134" s="24"/>
      <c r="X134" s="24"/>
      <c r="Y134" s="24"/>
      <c r="Z134" s="24"/>
      <c r="AA134" s="24"/>
      <c r="AB134" s="24"/>
      <c r="AC134" s="24"/>
      <c r="AD134" s="24"/>
      <c r="AE134" s="24"/>
      <c r="AF134" s="68"/>
      <c r="AG134" s="24"/>
      <c r="AH134" s="24"/>
    </row>
    <row r="135" spans="1:34" ht="13">
      <c r="A135" s="3" t="s">
        <v>506</v>
      </c>
      <c r="B135" s="4" t="s">
        <v>507</v>
      </c>
      <c r="C135" s="4" t="s">
        <v>507</v>
      </c>
      <c r="D135" s="4" t="s">
        <v>7</v>
      </c>
      <c r="E135" s="4" t="s">
        <v>7</v>
      </c>
      <c r="F135" s="4">
        <v>2019</v>
      </c>
      <c r="G135" s="4" t="s">
        <v>1521</v>
      </c>
      <c r="H135" s="5" t="s">
        <v>1663</v>
      </c>
      <c r="I135" s="4" t="s">
        <v>509</v>
      </c>
      <c r="J135" s="4" t="s">
        <v>1449</v>
      </c>
      <c r="K135" s="2" t="s">
        <v>2314</v>
      </c>
      <c r="L135" s="2"/>
      <c r="M135" s="2" t="s">
        <v>2120</v>
      </c>
      <c r="N135" s="2" t="s">
        <v>2792</v>
      </c>
      <c r="O135" s="2" t="s">
        <v>2792</v>
      </c>
      <c r="P135" s="11" t="s">
        <v>2675</v>
      </c>
      <c r="Q135" s="2" t="s">
        <v>2788</v>
      </c>
      <c r="R135" s="2" t="s">
        <v>2793</v>
      </c>
      <c r="S135" s="2"/>
      <c r="T135" s="2"/>
      <c r="U135" s="2"/>
      <c r="V135" s="2"/>
      <c r="W135" s="2"/>
      <c r="X135" s="2"/>
      <c r="Y135" s="2"/>
      <c r="Z135" s="2"/>
      <c r="AA135" s="2"/>
      <c r="AB135" s="2"/>
      <c r="AC135" s="2"/>
      <c r="AD135" s="2"/>
      <c r="AE135" s="2"/>
      <c r="AF135" s="40"/>
      <c r="AG135" s="2"/>
      <c r="AH135" s="2"/>
    </row>
    <row r="136" spans="1:34" ht="13" hidden="1">
      <c r="A136" s="3" t="s">
        <v>510</v>
      </c>
      <c r="B136" s="4" t="s">
        <v>511</v>
      </c>
      <c r="C136" s="4" t="s">
        <v>511</v>
      </c>
      <c r="D136" s="4" t="s">
        <v>16</v>
      </c>
      <c r="E136" s="4"/>
      <c r="F136" s="4">
        <v>2019</v>
      </c>
      <c r="G136" s="4" t="s">
        <v>1664</v>
      </c>
      <c r="H136" s="5" t="s">
        <v>1665</v>
      </c>
      <c r="I136" s="4" t="s">
        <v>513</v>
      </c>
      <c r="J136" s="4" t="s">
        <v>1449</v>
      </c>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ht="13" hidden="1">
      <c r="A137" s="3" t="s">
        <v>514</v>
      </c>
      <c r="B137" s="4" t="s">
        <v>515</v>
      </c>
      <c r="C137" s="4" t="s">
        <v>515</v>
      </c>
      <c r="D137" s="4" t="s">
        <v>16</v>
      </c>
      <c r="E137" s="4"/>
      <c r="F137" s="4">
        <v>2019</v>
      </c>
      <c r="G137" s="4" t="s">
        <v>1666</v>
      </c>
      <c r="H137" s="5" t="s">
        <v>1667</v>
      </c>
      <c r="I137" s="4" t="s">
        <v>517</v>
      </c>
      <c r="J137" s="4" t="s">
        <v>1438</v>
      </c>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ht="13" hidden="1">
      <c r="A138" s="3" t="s">
        <v>518</v>
      </c>
      <c r="B138" s="4" t="s">
        <v>519</v>
      </c>
      <c r="C138" s="4" t="s">
        <v>519</v>
      </c>
      <c r="D138" s="4" t="s">
        <v>16</v>
      </c>
      <c r="E138" s="4"/>
      <c r="F138" s="4">
        <v>2019</v>
      </c>
      <c r="G138" s="4" t="s">
        <v>1668</v>
      </c>
      <c r="H138" s="5" t="s">
        <v>1669</v>
      </c>
      <c r="I138" s="4" t="s">
        <v>521</v>
      </c>
      <c r="J138" s="4" t="s">
        <v>1438</v>
      </c>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ht="13" hidden="1">
      <c r="A139" s="3" t="s">
        <v>522</v>
      </c>
      <c r="B139" s="4" t="s">
        <v>523</v>
      </c>
      <c r="C139" s="4" t="s">
        <v>523</v>
      </c>
      <c r="D139" s="4" t="s">
        <v>16</v>
      </c>
      <c r="E139" s="4"/>
      <c r="F139" s="4">
        <v>2019</v>
      </c>
      <c r="G139" s="4" t="s">
        <v>1670</v>
      </c>
      <c r="H139" s="5" t="s">
        <v>1671</v>
      </c>
      <c r="I139" s="4" t="s">
        <v>525</v>
      </c>
      <c r="J139" s="4" t="s">
        <v>1449</v>
      </c>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ht="13" hidden="1">
      <c r="A140" s="3" t="s">
        <v>526</v>
      </c>
      <c r="B140" s="4" t="s">
        <v>527</v>
      </c>
      <c r="C140" s="4" t="s">
        <v>527</v>
      </c>
      <c r="D140" s="4" t="s">
        <v>16</v>
      </c>
      <c r="E140" s="4"/>
      <c r="F140" s="4">
        <v>2019</v>
      </c>
      <c r="G140" s="4" t="s">
        <v>1672</v>
      </c>
      <c r="H140" s="5" t="s">
        <v>1673</v>
      </c>
      <c r="I140" s="4" t="s">
        <v>529</v>
      </c>
      <c r="J140" s="4" t="s">
        <v>1449</v>
      </c>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ht="13" hidden="1">
      <c r="A141" s="3" t="s">
        <v>530</v>
      </c>
      <c r="B141" s="4" t="s">
        <v>531</v>
      </c>
      <c r="C141" s="4" t="s">
        <v>531</v>
      </c>
      <c r="D141" s="4" t="s">
        <v>7</v>
      </c>
      <c r="E141" s="4" t="s">
        <v>2317</v>
      </c>
      <c r="F141" s="4">
        <v>2019</v>
      </c>
      <c r="G141" s="4" t="s">
        <v>1674</v>
      </c>
      <c r="H141" s="5" t="s">
        <v>1675</v>
      </c>
      <c r="I141" s="4" t="s">
        <v>533</v>
      </c>
      <c r="J141" s="4" t="s">
        <v>1449</v>
      </c>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ht="13">
      <c r="A142" s="31" t="s">
        <v>534</v>
      </c>
      <c r="B142" s="32" t="s">
        <v>535</v>
      </c>
      <c r="C142" s="32" t="s">
        <v>535</v>
      </c>
      <c r="D142" s="32" t="s">
        <v>7</v>
      </c>
      <c r="E142" s="32" t="s">
        <v>2794</v>
      </c>
      <c r="F142" s="32">
        <v>2019</v>
      </c>
      <c r="G142" s="32" t="s">
        <v>1676</v>
      </c>
      <c r="H142" s="33" t="s">
        <v>1677</v>
      </c>
      <c r="I142" s="32" t="s">
        <v>537</v>
      </c>
      <c r="J142" s="32" t="s">
        <v>1449</v>
      </c>
      <c r="K142" s="35">
        <v>3</v>
      </c>
      <c r="L142" s="35"/>
      <c r="M142" s="35" t="s">
        <v>2120</v>
      </c>
      <c r="N142" s="35" t="s">
        <v>2795</v>
      </c>
      <c r="O142" s="35" t="s">
        <v>2795</v>
      </c>
      <c r="P142" s="35" t="s">
        <v>2680</v>
      </c>
      <c r="Q142" s="35" t="s">
        <v>2788</v>
      </c>
      <c r="R142" s="35"/>
      <c r="S142" s="35"/>
      <c r="T142" s="35"/>
      <c r="U142" s="35"/>
      <c r="V142" s="35"/>
      <c r="W142" s="35"/>
      <c r="X142" s="35"/>
      <c r="Y142" s="35"/>
      <c r="Z142" s="35"/>
      <c r="AA142" s="35"/>
      <c r="AB142" s="35"/>
      <c r="AC142" s="35"/>
      <c r="AD142" s="35"/>
      <c r="AE142" s="35"/>
      <c r="AF142" s="69"/>
      <c r="AG142" s="35"/>
      <c r="AH142" s="35"/>
    </row>
    <row r="143" spans="1:34" ht="13" hidden="1">
      <c r="A143" s="3" t="s">
        <v>538</v>
      </c>
      <c r="B143" s="4" t="s">
        <v>539</v>
      </c>
      <c r="C143" s="4" t="s">
        <v>539</v>
      </c>
      <c r="D143" s="4" t="s">
        <v>16</v>
      </c>
      <c r="E143" s="4"/>
      <c r="F143" s="4">
        <v>2019</v>
      </c>
      <c r="G143" s="4" t="s">
        <v>1678</v>
      </c>
      <c r="H143" s="5" t="s">
        <v>1679</v>
      </c>
      <c r="I143" s="4" t="s">
        <v>541</v>
      </c>
      <c r="J143" s="4" t="s">
        <v>1449</v>
      </c>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ht="13" hidden="1">
      <c r="A144" s="3" t="s">
        <v>542</v>
      </c>
      <c r="B144" s="4" t="s">
        <v>543</v>
      </c>
      <c r="C144" s="4" t="s">
        <v>543</v>
      </c>
      <c r="D144" s="4" t="s">
        <v>16</v>
      </c>
      <c r="E144" s="4"/>
      <c r="F144" s="4">
        <v>2019</v>
      </c>
      <c r="G144" s="4" t="s">
        <v>1680</v>
      </c>
      <c r="H144" s="5" t="s">
        <v>1681</v>
      </c>
      <c r="I144" s="4" t="s">
        <v>545</v>
      </c>
      <c r="J144" s="4" t="s">
        <v>1438</v>
      </c>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ht="13" hidden="1">
      <c r="A145" s="3" t="s">
        <v>546</v>
      </c>
      <c r="B145" s="4" t="s">
        <v>547</v>
      </c>
      <c r="C145" s="4" t="s">
        <v>547</v>
      </c>
      <c r="D145" s="4" t="s">
        <v>16</v>
      </c>
      <c r="E145" s="4"/>
      <c r="F145" s="4">
        <v>2019</v>
      </c>
      <c r="G145" s="4" t="s">
        <v>1544</v>
      </c>
      <c r="H145" s="5" t="s">
        <v>1682</v>
      </c>
      <c r="I145" s="4" t="s">
        <v>549</v>
      </c>
      <c r="J145" s="4" t="s">
        <v>1438</v>
      </c>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ht="13" hidden="1">
      <c r="A146" s="3" t="s">
        <v>550</v>
      </c>
      <c r="B146" s="4" t="s">
        <v>551</v>
      </c>
      <c r="C146" s="4" t="s">
        <v>551</v>
      </c>
      <c r="D146" s="4" t="s">
        <v>16</v>
      </c>
      <c r="E146" s="4"/>
      <c r="F146" s="4">
        <v>2019</v>
      </c>
      <c r="G146" s="4" t="s">
        <v>1460</v>
      </c>
      <c r="H146" s="5" t="s">
        <v>1683</v>
      </c>
      <c r="I146" s="4" t="s">
        <v>553</v>
      </c>
      <c r="J146" s="4" t="s">
        <v>1449</v>
      </c>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ht="13">
      <c r="A147" s="3" t="s">
        <v>554</v>
      </c>
      <c r="B147" s="4" t="s">
        <v>555</v>
      </c>
      <c r="C147" s="4" t="s">
        <v>555</v>
      </c>
      <c r="D147" s="4" t="s">
        <v>7</v>
      </c>
      <c r="E147" s="4" t="s">
        <v>7</v>
      </c>
      <c r="F147" s="4">
        <v>2019</v>
      </c>
      <c r="G147" s="4" t="s">
        <v>1460</v>
      </c>
      <c r="H147" s="5" t="s">
        <v>1684</v>
      </c>
      <c r="I147" s="4" t="s">
        <v>557</v>
      </c>
      <c r="J147" s="4" t="s">
        <v>1449</v>
      </c>
      <c r="K147" s="2" t="s">
        <v>2323</v>
      </c>
      <c r="L147" s="2"/>
      <c r="M147" s="2" t="s">
        <v>2120</v>
      </c>
      <c r="N147" s="2" t="s">
        <v>2796</v>
      </c>
      <c r="O147" s="2" t="s">
        <v>2797</v>
      </c>
      <c r="P147" s="2" t="s">
        <v>2653</v>
      </c>
      <c r="Q147" s="2" t="s">
        <v>2664</v>
      </c>
      <c r="R147" s="2" t="s">
        <v>2798</v>
      </c>
      <c r="S147" s="2"/>
      <c r="T147" s="2"/>
      <c r="U147" s="2"/>
      <c r="V147" s="2"/>
      <c r="W147" s="2"/>
      <c r="X147" s="2"/>
      <c r="Y147" s="2"/>
      <c r="Z147" s="2"/>
      <c r="AA147" s="2"/>
      <c r="AB147" s="2"/>
      <c r="AC147" s="2"/>
      <c r="AD147" s="2"/>
      <c r="AE147" s="2"/>
      <c r="AF147" s="40"/>
      <c r="AG147" s="2"/>
      <c r="AH147" s="2"/>
    </row>
    <row r="148" spans="1:34" ht="13">
      <c r="A148" s="7" t="s">
        <v>558</v>
      </c>
      <c r="B148" s="8" t="s">
        <v>559</v>
      </c>
      <c r="C148" s="8" t="s">
        <v>559</v>
      </c>
      <c r="D148" s="8" t="s">
        <v>7</v>
      </c>
      <c r="E148" s="8" t="s">
        <v>7</v>
      </c>
      <c r="F148" s="8">
        <v>2019</v>
      </c>
      <c r="G148" s="8" t="s">
        <v>1488</v>
      </c>
      <c r="H148" s="9" t="s">
        <v>1685</v>
      </c>
      <c r="I148" s="8" t="s">
        <v>561</v>
      </c>
      <c r="J148" s="8" t="s">
        <v>1449</v>
      </c>
      <c r="K148" s="11" t="s">
        <v>2330</v>
      </c>
      <c r="L148" s="11"/>
      <c r="M148" s="11" t="s">
        <v>2334</v>
      </c>
      <c r="N148" s="11" t="s">
        <v>2799</v>
      </c>
      <c r="O148" s="11"/>
      <c r="P148" s="11" t="s">
        <v>2605</v>
      </c>
      <c r="Q148" s="11" t="s">
        <v>2605</v>
      </c>
      <c r="R148" s="11"/>
      <c r="S148" s="11"/>
      <c r="T148" s="11"/>
      <c r="U148" s="11"/>
      <c r="V148" s="11"/>
      <c r="W148" s="11"/>
      <c r="X148" s="11"/>
      <c r="Y148" s="11"/>
      <c r="Z148" s="11"/>
      <c r="AA148" s="11"/>
      <c r="AB148" s="11"/>
      <c r="AC148" s="11"/>
      <c r="AD148" s="11"/>
      <c r="AE148" s="11"/>
      <c r="AF148" s="46"/>
      <c r="AG148" s="11"/>
      <c r="AH148" s="11"/>
    </row>
    <row r="149" spans="1:34" ht="13" hidden="1">
      <c r="A149" s="3" t="s">
        <v>562</v>
      </c>
      <c r="B149" s="4" t="s">
        <v>563</v>
      </c>
      <c r="C149" s="4" t="s">
        <v>563</v>
      </c>
      <c r="D149" s="4" t="s">
        <v>16</v>
      </c>
      <c r="E149" s="4"/>
      <c r="F149" s="4">
        <v>2019</v>
      </c>
      <c r="G149" s="4" t="s">
        <v>1488</v>
      </c>
      <c r="H149" s="5" t="s">
        <v>1686</v>
      </c>
      <c r="I149" s="4" t="s">
        <v>565</v>
      </c>
      <c r="J149" s="4" t="s">
        <v>1449</v>
      </c>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ht="13">
      <c r="A150" s="7" t="s">
        <v>566</v>
      </c>
      <c r="B150" s="8" t="s">
        <v>567</v>
      </c>
      <c r="C150" s="8" t="s">
        <v>567</v>
      </c>
      <c r="D150" s="8" t="s">
        <v>7</v>
      </c>
      <c r="E150" s="8" t="s">
        <v>2335</v>
      </c>
      <c r="F150" s="8">
        <v>2019</v>
      </c>
      <c r="G150" s="8" t="s">
        <v>1488</v>
      </c>
      <c r="H150" s="9" t="s">
        <v>1687</v>
      </c>
      <c r="I150" s="8" t="s">
        <v>569</v>
      </c>
      <c r="J150" s="8" t="s">
        <v>1449</v>
      </c>
      <c r="K150" s="11" t="s">
        <v>2338</v>
      </c>
      <c r="L150" s="11"/>
      <c r="M150" s="11" t="s">
        <v>2340</v>
      </c>
      <c r="N150" s="11"/>
      <c r="O150" s="11"/>
      <c r="P150" s="11" t="s">
        <v>2605</v>
      </c>
      <c r="Q150" s="11" t="s">
        <v>2605</v>
      </c>
      <c r="R150" s="11"/>
      <c r="S150" s="11"/>
      <c r="T150" s="11"/>
      <c r="U150" s="11"/>
      <c r="V150" s="11"/>
      <c r="W150" s="11"/>
      <c r="X150" s="11"/>
      <c r="Y150" s="11"/>
      <c r="Z150" s="11"/>
      <c r="AA150" s="11"/>
      <c r="AB150" s="11"/>
      <c r="AC150" s="11"/>
      <c r="AD150" s="11"/>
      <c r="AE150" s="11"/>
      <c r="AF150" s="46"/>
      <c r="AG150" s="11"/>
      <c r="AH150" s="11"/>
    </row>
    <row r="151" spans="1:34" ht="13" hidden="1">
      <c r="A151" s="3" t="s">
        <v>570</v>
      </c>
      <c r="B151" s="4" t="s">
        <v>571</v>
      </c>
      <c r="C151" s="4" t="s">
        <v>571</v>
      </c>
      <c r="D151" s="4" t="s">
        <v>16</v>
      </c>
      <c r="E151" s="4"/>
      <c r="F151" s="4">
        <v>2019</v>
      </c>
      <c r="G151" s="4" t="s">
        <v>1488</v>
      </c>
      <c r="H151" s="5" t="s">
        <v>1688</v>
      </c>
      <c r="I151" s="4" t="s">
        <v>573</v>
      </c>
      <c r="J151" s="4" t="s">
        <v>1449</v>
      </c>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ht="13">
      <c r="A152" s="3" t="s">
        <v>574</v>
      </c>
      <c r="B152" s="4" t="s">
        <v>575</v>
      </c>
      <c r="C152" s="4" t="s">
        <v>575</v>
      </c>
      <c r="D152" s="4" t="s">
        <v>7</v>
      </c>
      <c r="E152" s="4" t="s">
        <v>2341</v>
      </c>
      <c r="F152" s="4">
        <v>2019</v>
      </c>
      <c r="G152" s="4" t="s">
        <v>1488</v>
      </c>
      <c r="H152" s="5" t="s">
        <v>1689</v>
      </c>
      <c r="I152" s="4" t="s">
        <v>577</v>
      </c>
      <c r="J152" s="4" t="s">
        <v>1449</v>
      </c>
      <c r="K152" s="2" t="s">
        <v>2344</v>
      </c>
      <c r="L152" s="2"/>
      <c r="M152" s="2" t="s">
        <v>2348</v>
      </c>
      <c r="N152" s="2" t="s">
        <v>2800</v>
      </c>
      <c r="O152" s="2" t="s">
        <v>2801</v>
      </c>
      <c r="P152" s="2" t="s">
        <v>2653</v>
      </c>
      <c r="Q152" s="2" t="s">
        <v>2641</v>
      </c>
      <c r="R152" s="2"/>
      <c r="S152" s="2"/>
      <c r="T152" s="2"/>
      <c r="U152" s="2"/>
      <c r="V152" s="2"/>
      <c r="W152" s="2"/>
      <c r="X152" s="2"/>
      <c r="Y152" s="2"/>
      <c r="Z152" s="2"/>
      <c r="AA152" s="2"/>
      <c r="AB152" s="2"/>
      <c r="AC152" s="2"/>
      <c r="AD152" s="2"/>
      <c r="AE152" s="2"/>
      <c r="AF152" s="40"/>
      <c r="AG152" s="2"/>
      <c r="AH152" s="2"/>
    </row>
    <row r="153" spans="1:34" ht="13">
      <c r="A153" s="7" t="s">
        <v>578</v>
      </c>
      <c r="B153" s="8" t="s">
        <v>579</v>
      </c>
      <c r="C153" s="8" t="s">
        <v>579</v>
      </c>
      <c r="D153" s="8" t="s">
        <v>7</v>
      </c>
      <c r="E153" s="8" t="s">
        <v>2349</v>
      </c>
      <c r="F153" s="8">
        <v>2019</v>
      </c>
      <c r="G153" s="8" t="s">
        <v>1488</v>
      </c>
      <c r="H153" s="9" t="s">
        <v>1690</v>
      </c>
      <c r="I153" s="8" t="s">
        <v>581</v>
      </c>
      <c r="J153" s="8" t="s">
        <v>1449</v>
      </c>
      <c r="K153" s="11" t="s">
        <v>2352</v>
      </c>
      <c r="L153" s="11"/>
      <c r="M153" s="11" t="s">
        <v>2355</v>
      </c>
      <c r="N153" s="11"/>
      <c r="O153" s="11" t="s">
        <v>2802</v>
      </c>
      <c r="P153" s="11" t="s">
        <v>2605</v>
      </c>
      <c r="Q153" s="11" t="s">
        <v>2605</v>
      </c>
      <c r="R153" s="11"/>
      <c r="S153" s="11"/>
      <c r="T153" s="11"/>
      <c r="U153" s="11"/>
      <c r="V153" s="11"/>
      <c r="W153" s="11"/>
      <c r="X153" s="11"/>
      <c r="Y153" s="11"/>
      <c r="Z153" s="11"/>
      <c r="AA153" s="11"/>
      <c r="AB153" s="11"/>
      <c r="AC153" s="11"/>
      <c r="AD153" s="11"/>
      <c r="AE153" s="11"/>
      <c r="AF153" s="46"/>
      <c r="AG153" s="11"/>
      <c r="AH153" s="11"/>
    </row>
    <row r="154" spans="1:34" ht="13" hidden="1">
      <c r="A154" s="3" t="s">
        <v>582</v>
      </c>
      <c r="B154" s="4" t="s">
        <v>583</v>
      </c>
      <c r="C154" s="4" t="s">
        <v>583</v>
      </c>
      <c r="D154" s="4" t="s">
        <v>7</v>
      </c>
      <c r="E154" s="4" t="s">
        <v>2356</v>
      </c>
      <c r="F154" s="4">
        <v>2019</v>
      </c>
      <c r="G154" s="4" t="s">
        <v>1488</v>
      </c>
      <c r="H154" s="5" t="s">
        <v>1691</v>
      </c>
      <c r="I154" s="4" t="s">
        <v>585</v>
      </c>
      <c r="J154" s="4" t="s">
        <v>1449</v>
      </c>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ht="13" hidden="1">
      <c r="A155" s="3" t="s">
        <v>586</v>
      </c>
      <c r="B155" s="4" t="s">
        <v>587</v>
      </c>
      <c r="C155" s="4" t="s">
        <v>587</v>
      </c>
      <c r="D155" s="4" t="s">
        <v>7</v>
      </c>
      <c r="E155" s="4" t="s">
        <v>2357</v>
      </c>
      <c r="F155" s="4">
        <v>2019</v>
      </c>
      <c r="G155" s="4" t="s">
        <v>1488</v>
      </c>
      <c r="H155" s="5" t="s">
        <v>1692</v>
      </c>
      <c r="I155" s="4" t="s">
        <v>589</v>
      </c>
      <c r="J155" s="4" t="s">
        <v>1449</v>
      </c>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ht="13">
      <c r="A156" s="12" t="s">
        <v>109</v>
      </c>
      <c r="B156" s="13" t="s">
        <v>590</v>
      </c>
      <c r="C156" s="13" t="s">
        <v>590</v>
      </c>
      <c r="D156" s="13" t="s">
        <v>7</v>
      </c>
      <c r="E156" s="13" t="s">
        <v>2358</v>
      </c>
      <c r="F156" s="13">
        <v>2019</v>
      </c>
      <c r="G156" s="13" t="s">
        <v>1477</v>
      </c>
      <c r="H156" s="14" t="s">
        <v>1693</v>
      </c>
      <c r="I156" s="13" t="s">
        <v>592</v>
      </c>
      <c r="J156" s="13" t="s">
        <v>1438</v>
      </c>
      <c r="K156" s="15">
        <v>3</v>
      </c>
      <c r="L156" s="15"/>
      <c r="M156" s="15" t="s">
        <v>2363</v>
      </c>
      <c r="N156" s="15" t="s">
        <v>2803</v>
      </c>
      <c r="O156" s="15" t="s">
        <v>2804</v>
      </c>
      <c r="P156" s="15" t="s">
        <v>2653</v>
      </c>
      <c r="Q156" s="15" t="s">
        <v>2641</v>
      </c>
      <c r="R156" s="15"/>
      <c r="S156" s="15"/>
      <c r="T156" s="15"/>
      <c r="U156" s="15"/>
      <c r="V156" s="15"/>
      <c r="W156" s="15"/>
      <c r="X156" s="15"/>
      <c r="Y156" s="15"/>
      <c r="Z156" s="15"/>
      <c r="AA156" s="15"/>
      <c r="AB156" s="15"/>
      <c r="AC156" s="15"/>
      <c r="AD156" s="15"/>
      <c r="AE156" s="15"/>
      <c r="AF156" s="47"/>
      <c r="AG156" s="15"/>
      <c r="AH156" s="15"/>
    </row>
    <row r="157" spans="1:34" ht="13" hidden="1">
      <c r="A157" s="3" t="s">
        <v>593</v>
      </c>
      <c r="B157" s="4" t="s">
        <v>594</v>
      </c>
      <c r="C157" s="4" t="s">
        <v>594</v>
      </c>
      <c r="D157" s="4" t="s">
        <v>16</v>
      </c>
      <c r="E157" s="4"/>
      <c r="F157" s="4">
        <v>2019</v>
      </c>
      <c r="G157" s="4" t="s">
        <v>1694</v>
      </c>
      <c r="H157" s="5" t="s">
        <v>1695</v>
      </c>
      <c r="I157" s="4" t="s">
        <v>596</v>
      </c>
      <c r="J157" s="4" t="s">
        <v>1449</v>
      </c>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ht="13" hidden="1">
      <c r="A158" s="3" t="s">
        <v>597</v>
      </c>
      <c r="B158" s="4" t="s">
        <v>598</v>
      </c>
      <c r="C158" s="4" t="s">
        <v>598</v>
      </c>
      <c r="D158" s="4" t="s">
        <v>16</v>
      </c>
      <c r="E158" s="4"/>
      <c r="F158" s="4">
        <v>2019</v>
      </c>
      <c r="G158" s="4" t="s">
        <v>1696</v>
      </c>
      <c r="H158" s="5" t="s">
        <v>1697</v>
      </c>
      <c r="I158" s="4" t="s">
        <v>599</v>
      </c>
      <c r="J158" s="4" t="s">
        <v>1438</v>
      </c>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ht="13" hidden="1">
      <c r="A159" s="3" t="s">
        <v>600</v>
      </c>
      <c r="B159" s="4" t="s">
        <v>601</v>
      </c>
      <c r="C159" s="4" t="s">
        <v>601</v>
      </c>
      <c r="D159" s="4" t="s">
        <v>7</v>
      </c>
      <c r="E159" s="4" t="s">
        <v>2364</v>
      </c>
      <c r="F159" s="4">
        <v>2019</v>
      </c>
      <c r="G159" s="4" t="s">
        <v>1603</v>
      </c>
      <c r="H159" s="5" t="s">
        <v>1698</v>
      </c>
      <c r="I159" s="4" t="s">
        <v>603</v>
      </c>
      <c r="J159" s="4" t="s">
        <v>1438</v>
      </c>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ht="13" hidden="1">
      <c r="A160" s="31" t="s">
        <v>604</v>
      </c>
      <c r="B160" s="32" t="s">
        <v>605</v>
      </c>
      <c r="C160" s="32" t="s">
        <v>605</v>
      </c>
      <c r="D160" s="32" t="s">
        <v>7</v>
      </c>
      <c r="E160" s="32" t="s">
        <v>2365</v>
      </c>
      <c r="F160" s="32">
        <v>2019</v>
      </c>
      <c r="G160" s="32" t="s">
        <v>1445</v>
      </c>
      <c r="H160" s="33" t="s">
        <v>1699</v>
      </c>
      <c r="I160" s="32" t="s">
        <v>607</v>
      </c>
      <c r="J160" s="32" t="s">
        <v>1449</v>
      </c>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row>
    <row r="161" spans="1:34" ht="13" hidden="1">
      <c r="A161" s="31" t="s">
        <v>608</v>
      </c>
      <c r="B161" s="32" t="s">
        <v>609</v>
      </c>
      <c r="C161" s="32" t="s">
        <v>609</v>
      </c>
      <c r="D161" s="32" t="s">
        <v>7</v>
      </c>
      <c r="E161" s="32" t="s">
        <v>2366</v>
      </c>
      <c r="F161" s="32">
        <v>2019</v>
      </c>
      <c r="G161" s="32" t="s">
        <v>1445</v>
      </c>
      <c r="H161" s="33" t="s">
        <v>1700</v>
      </c>
      <c r="I161" s="32" t="s">
        <v>611</v>
      </c>
      <c r="J161" s="32" t="s">
        <v>1449</v>
      </c>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row>
    <row r="162" spans="1:34" ht="13">
      <c r="A162" s="31" t="s">
        <v>612</v>
      </c>
      <c r="B162" s="32" t="s">
        <v>613</v>
      </c>
      <c r="C162" s="32" t="s">
        <v>613</v>
      </c>
      <c r="D162" s="32" t="s">
        <v>7</v>
      </c>
      <c r="E162" s="32" t="s">
        <v>7</v>
      </c>
      <c r="F162" s="32">
        <v>2019</v>
      </c>
      <c r="G162" s="32" t="s">
        <v>1701</v>
      </c>
      <c r="H162" s="33" t="s">
        <v>1702</v>
      </c>
      <c r="I162" s="32" t="s">
        <v>615</v>
      </c>
      <c r="J162" s="32" t="s">
        <v>1449</v>
      </c>
      <c r="K162" s="35" t="s">
        <v>2369</v>
      </c>
      <c r="L162" s="35"/>
      <c r="M162" s="35" t="s">
        <v>2373</v>
      </c>
      <c r="N162" s="35" t="s">
        <v>2805</v>
      </c>
      <c r="O162" s="35" t="s">
        <v>2806</v>
      </c>
      <c r="P162" s="35" t="s">
        <v>2675</v>
      </c>
      <c r="Q162" s="35" t="s">
        <v>2641</v>
      </c>
      <c r="R162" s="35"/>
      <c r="S162" s="35"/>
      <c r="T162" s="35"/>
      <c r="U162" s="35"/>
      <c r="V162" s="35"/>
      <c r="W162" s="35"/>
      <c r="X162" s="35"/>
      <c r="Y162" s="35"/>
      <c r="Z162" s="35"/>
      <c r="AA162" s="35"/>
      <c r="AB162" s="35"/>
      <c r="AC162" s="35"/>
      <c r="AD162" s="35"/>
      <c r="AE162" s="35"/>
      <c r="AF162" s="69"/>
      <c r="AG162" s="35"/>
      <c r="AH162" s="35"/>
    </row>
    <row r="163" spans="1:34" ht="13" hidden="1">
      <c r="A163" s="3" t="s">
        <v>616</v>
      </c>
      <c r="B163" s="4" t="s">
        <v>617</v>
      </c>
      <c r="C163" s="4" t="s">
        <v>617</v>
      </c>
      <c r="D163" s="4" t="s">
        <v>7</v>
      </c>
      <c r="E163" s="4" t="s">
        <v>2374</v>
      </c>
      <c r="F163" s="4">
        <v>2019</v>
      </c>
      <c r="G163" s="4" t="s">
        <v>1701</v>
      </c>
      <c r="H163" s="5" t="s">
        <v>1703</v>
      </c>
      <c r="I163" s="4" t="s">
        <v>619</v>
      </c>
      <c r="J163" s="4" t="s">
        <v>1449</v>
      </c>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1:34" ht="13">
      <c r="A164" s="7" t="s">
        <v>620</v>
      </c>
      <c r="B164" s="8" t="s">
        <v>621</v>
      </c>
      <c r="C164" s="8" t="s">
        <v>621</v>
      </c>
      <c r="D164" s="8" t="s">
        <v>7</v>
      </c>
      <c r="E164" s="8" t="s">
        <v>2807</v>
      </c>
      <c r="F164" s="8">
        <v>2019</v>
      </c>
      <c r="G164" s="8" t="s">
        <v>1701</v>
      </c>
      <c r="H164" s="9" t="s">
        <v>1704</v>
      </c>
      <c r="I164" s="8" t="s">
        <v>623</v>
      </c>
      <c r="J164" s="8" t="s">
        <v>1449</v>
      </c>
      <c r="K164" s="11">
        <v>1</v>
      </c>
      <c r="L164" s="11"/>
      <c r="M164" s="11" t="s">
        <v>2380</v>
      </c>
      <c r="N164" s="11" t="s">
        <v>2808</v>
      </c>
      <c r="O164" s="11" t="s">
        <v>2809</v>
      </c>
      <c r="P164" s="11" t="s">
        <v>2653</v>
      </c>
      <c r="Q164" s="11" t="s">
        <v>2665</v>
      </c>
      <c r="R164" s="11" t="s">
        <v>2810</v>
      </c>
      <c r="S164" s="11"/>
      <c r="T164" s="11"/>
      <c r="U164" s="11"/>
      <c r="V164" s="11"/>
      <c r="W164" s="11"/>
      <c r="X164" s="11"/>
      <c r="Y164" s="11"/>
      <c r="Z164" s="11"/>
      <c r="AA164" s="11"/>
      <c r="AB164" s="11"/>
      <c r="AC164" s="11"/>
      <c r="AD164" s="11"/>
      <c r="AE164" s="11"/>
      <c r="AF164" s="46"/>
      <c r="AG164" s="11"/>
      <c r="AH164" s="11"/>
    </row>
    <row r="165" spans="1:34" ht="13" hidden="1">
      <c r="A165" s="3" t="s">
        <v>624</v>
      </c>
      <c r="B165" s="4" t="s">
        <v>625</v>
      </c>
      <c r="C165" s="4" t="s">
        <v>625</v>
      </c>
      <c r="D165" s="4" t="s">
        <v>7</v>
      </c>
      <c r="E165" s="4" t="s">
        <v>2381</v>
      </c>
      <c r="F165" s="4">
        <v>2019</v>
      </c>
      <c r="G165" s="4" t="s">
        <v>1701</v>
      </c>
      <c r="H165" s="5" t="s">
        <v>1705</v>
      </c>
      <c r="I165" s="4" t="s">
        <v>627</v>
      </c>
      <c r="J165" s="4" t="s">
        <v>1449</v>
      </c>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ht="13">
      <c r="A166" s="3" t="s">
        <v>628</v>
      </c>
      <c r="B166" s="4" t="s">
        <v>629</v>
      </c>
      <c r="C166" s="4" t="s">
        <v>629</v>
      </c>
      <c r="D166" s="4" t="s">
        <v>7</v>
      </c>
      <c r="E166" s="4" t="s">
        <v>7</v>
      </c>
      <c r="F166" s="4">
        <v>2019</v>
      </c>
      <c r="G166" s="4" t="s">
        <v>1701</v>
      </c>
      <c r="H166" s="5" t="s">
        <v>1706</v>
      </c>
      <c r="I166" s="4" t="s">
        <v>631</v>
      </c>
      <c r="J166" s="4" t="s">
        <v>1449</v>
      </c>
      <c r="K166" s="2" t="s">
        <v>2383</v>
      </c>
      <c r="L166" s="2"/>
      <c r="M166" s="2" t="s">
        <v>2387</v>
      </c>
      <c r="N166" s="2" t="s">
        <v>2811</v>
      </c>
      <c r="O166" s="2" t="s">
        <v>2812</v>
      </c>
      <c r="P166" s="2" t="s">
        <v>2653</v>
      </c>
      <c r="Q166" s="2" t="s">
        <v>2636</v>
      </c>
      <c r="R166" s="2"/>
      <c r="S166" s="2"/>
      <c r="T166" s="2"/>
      <c r="U166" s="2"/>
      <c r="V166" s="2"/>
      <c r="W166" s="2"/>
      <c r="X166" s="2"/>
      <c r="Y166" s="2"/>
      <c r="Z166" s="2"/>
      <c r="AA166" s="2"/>
      <c r="AB166" s="2"/>
      <c r="AC166" s="2"/>
      <c r="AD166" s="2"/>
      <c r="AE166" s="2"/>
      <c r="AF166" s="40"/>
      <c r="AG166" s="2"/>
      <c r="AH166" s="2"/>
    </row>
    <row r="167" spans="1:34" ht="13" hidden="1">
      <c r="A167" s="3" t="s">
        <v>632</v>
      </c>
      <c r="B167" s="4" t="s">
        <v>633</v>
      </c>
      <c r="C167" s="4" t="s">
        <v>633</v>
      </c>
      <c r="D167" s="4" t="s">
        <v>7</v>
      </c>
      <c r="E167" s="4" t="s">
        <v>2388</v>
      </c>
      <c r="F167" s="4">
        <v>2019</v>
      </c>
      <c r="G167" s="4" t="s">
        <v>1701</v>
      </c>
      <c r="H167" s="5" t="s">
        <v>1707</v>
      </c>
      <c r="I167" s="4" t="s">
        <v>635</v>
      </c>
      <c r="J167" s="4" t="s">
        <v>1449</v>
      </c>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ht="13">
      <c r="A168" s="3" t="s">
        <v>636</v>
      </c>
      <c r="B168" s="4" t="s">
        <v>637</v>
      </c>
      <c r="C168" s="4" t="s">
        <v>637</v>
      </c>
      <c r="D168" s="4" t="s">
        <v>7</v>
      </c>
      <c r="E168" s="4" t="s">
        <v>2389</v>
      </c>
      <c r="F168" s="4">
        <v>2019</v>
      </c>
      <c r="G168" s="4" t="s">
        <v>1496</v>
      </c>
      <c r="H168" s="5" t="s">
        <v>1708</v>
      </c>
      <c r="I168" s="4" t="s">
        <v>639</v>
      </c>
      <c r="J168" s="4" t="s">
        <v>1449</v>
      </c>
      <c r="K168" s="2">
        <v>6</v>
      </c>
      <c r="L168" s="2"/>
      <c r="M168" s="2" t="s">
        <v>2394</v>
      </c>
      <c r="N168" s="2" t="s">
        <v>2813</v>
      </c>
      <c r="O168" s="2" t="s">
        <v>2814</v>
      </c>
      <c r="P168" s="2" t="s">
        <v>2675</v>
      </c>
      <c r="Q168" s="2" t="s">
        <v>2636</v>
      </c>
      <c r="R168" s="2" t="s">
        <v>2815</v>
      </c>
      <c r="S168" s="2"/>
      <c r="T168" s="2"/>
      <c r="U168" s="2"/>
      <c r="V168" s="2"/>
      <c r="W168" s="2"/>
      <c r="X168" s="2"/>
      <c r="Y168" s="2"/>
      <c r="Z168" s="2"/>
      <c r="AA168" s="2"/>
      <c r="AB168" s="2"/>
      <c r="AC168" s="2"/>
      <c r="AD168" s="2"/>
      <c r="AE168" s="2"/>
      <c r="AF168" s="40"/>
      <c r="AG168" s="2"/>
      <c r="AH168" s="2"/>
    </row>
    <row r="169" spans="1:34" ht="13">
      <c r="A169" s="31" t="s">
        <v>640</v>
      </c>
      <c r="B169" s="32" t="s">
        <v>641</v>
      </c>
      <c r="C169" s="32" t="s">
        <v>641</v>
      </c>
      <c r="D169" s="32" t="s">
        <v>7</v>
      </c>
      <c r="E169" s="32" t="s">
        <v>7</v>
      </c>
      <c r="F169" s="32">
        <v>2019</v>
      </c>
      <c r="G169" s="32" t="s">
        <v>1496</v>
      </c>
      <c r="H169" s="33" t="s">
        <v>1709</v>
      </c>
      <c r="I169" s="32" t="s">
        <v>643</v>
      </c>
      <c r="J169" s="32" t="s">
        <v>1449</v>
      </c>
      <c r="K169" s="35" t="s">
        <v>2396</v>
      </c>
      <c r="L169" s="35"/>
      <c r="M169" s="35" t="s">
        <v>2400</v>
      </c>
      <c r="N169" s="35" t="s">
        <v>2816</v>
      </c>
      <c r="O169" s="35" t="s">
        <v>2817</v>
      </c>
      <c r="P169" s="35" t="s">
        <v>2653</v>
      </c>
      <c r="Q169" s="35" t="s">
        <v>2636</v>
      </c>
      <c r="R169" s="35"/>
      <c r="S169" s="35"/>
      <c r="T169" s="35"/>
      <c r="U169" s="35"/>
      <c r="V169" s="35"/>
      <c r="W169" s="35"/>
      <c r="X169" s="35"/>
      <c r="Y169" s="35"/>
      <c r="Z169" s="35"/>
      <c r="AA169" s="35"/>
      <c r="AB169" s="35"/>
      <c r="AC169" s="35"/>
      <c r="AD169" s="35"/>
      <c r="AE169" s="35"/>
      <c r="AF169" s="69"/>
      <c r="AG169" s="35"/>
      <c r="AH169" s="35"/>
    </row>
    <row r="170" spans="1:34" ht="13">
      <c r="A170" s="3" t="s">
        <v>644</v>
      </c>
      <c r="B170" s="4" t="s">
        <v>645</v>
      </c>
      <c r="C170" s="4" t="s">
        <v>645</v>
      </c>
      <c r="D170" s="4" t="s">
        <v>7</v>
      </c>
      <c r="E170" s="4" t="s">
        <v>7</v>
      </c>
      <c r="F170" s="4">
        <v>2019</v>
      </c>
      <c r="G170" s="4" t="s">
        <v>1701</v>
      </c>
      <c r="H170" s="5" t="s">
        <v>1710</v>
      </c>
      <c r="I170" s="4" t="s">
        <v>647</v>
      </c>
      <c r="J170" s="4" t="s">
        <v>1449</v>
      </c>
      <c r="K170" s="2" t="s">
        <v>2402</v>
      </c>
      <c r="L170" s="2"/>
      <c r="M170" s="2" t="s">
        <v>2406</v>
      </c>
      <c r="N170" s="2" t="s">
        <v>2818</v>
      </c>
      <c r="O170" s="2" t="s">
        <v>2819</v>
      </c>
      <c r="P170" s="2" t="s">
        <v>2653</v>
      </c>
      <c r="Q170" s="2" t="s">
        <v>2641</v>
      </c>
      <c r="R170" s="2"/>
      <c r="S170" s="2"/>
      <c r="T170" s="2"/>
      <c r="U170" s="2"/>
      <c r="V170" s="2"/>
      <c r="W170" s="2"/>
      <c r="X170" s="2"/>
      <c r="Y170" s="2"/>
      <c r="Z170" s="2"/>
      <c r="AA170" s="2"/>
      <c r="AB170" s="2"/>
      <c r="AC170" s="2"/>
      <c r="AD170" s="2"/>
      <c r="AE170" s="2"/>
      <c r="AF170" s="40"/>
      <c r="AG170" s="2"/>
      <c r="AH170" s="2"/>
    </row>
    <row r="171" spans="1:34" ht="13">
      <c r="A171" s="12" t="s">
        <v>648</v>
      </c>
      <c r="B171" s="13" t="s">
        <v>649</v>
      </c>
      <c r="C171" s="13" t="s">
        <v>649</v>
      </c>
      <c r="D171" s="13" t="s">
        <v>7</v>
      </c>
      <c r="E171" s="13" t="s">
        <v>7</v>
      </c>
      <c r="F171" s="13">
        <v>2019</v>
      </c>
      <c r="G171" s="13" t="s">
        <v>1494</v>
      </c>
      <c r="H171" s="14" t="s">
        <v>1711</v>
      </c>
      <c r="I171" s="13" t="s">
        <v>651</v>
      </c>
      <c r="J171" s="13" t="s">
        <v>1449</v>
      </c>
      <c r="K171" s="15" t="s">
        <v>2409</v>
      </c>
      <c r="L171" s="15"/>
      <c r="M171" s="15" t="s">
        <v>2355</v>
      </c>
      <c r="N171" s="15" t="s">
        <v>2820</v>
      </c>
      <c r="O171" s="15" t="s">
        <v>2821</v>
      </c>
      <c r="P171" s="15" t="s">
        <v>2675</v>
      </c>
      <c r="Q171" s="15" t="s">
        <v>2641</v>
      </c>
      <c r="R171" s="15"/>
      <c r="S171" s="15"/>
      <c r="T171" s="15"/>
      <c r="U171" s="15"/>
      <c r="V171" s="15"/>
      <c r="W171" s="15"/>
      <c r="X171" s="15"/>
      <c r="Y171" s="15"/>
      <c r="Z171" s="15"/>
      <c r="AA171" s="15"/>
      <c r="AB171" s="15"/>
      <c r="AC171" s="15"/>
      <c r="AD171" s="15"/>
      <c r="AE171" s="15"/>
      <c r="AF171" s="47"/>
      <c r="AG171" s="15"/>
      <c r="AH171" s="15"/>
    </row>
    <row r="172" spans="1:34" ht="13" hidden="1">
      <c r="A172" s="3" t="s">
        <v>652</v>
      </c>
      <c r="B172" s="4" t="s">
        <v>653</v>
      </c>
      <c r="C172" s="4" t="s">
        <v>653</v>
      </c>
      <c r="D172" s="4" t="s">
        <v>16</v>
      </c>
      <c r="E172" s="4"/>
      <c r="F172" s="4">
        <v>2019</v>
      </c>
      <c r="G172" s="4" t="s">
        <v>1712</v>
      </c>
      <c r="H172" s="5" t="s">
        <v>1713</v>
      </c>
      <c r="I172" s="4" t="s">
        <v>655</v>
      </c>
      <c r="J172" s="4" t="s">
        <v>1438</v>
      </c>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ht="13" hidden="1">
      <c r="A173" s="3" t="s">
        <v>656</v>
      </c>
      <c r="B173" s="4" t="s">
        <v>657</v>
      </c>
      <c r="C173" s="4" t="s">
        <v>657</v>
      </c>
      <c r="D173" s="4" t="s">
        <v>16</v>
      </c>
      <c r="E173" s="4"/>
      <c r="F173" s="4">
        <v>2019</v>
      </c>
      <c r="G173" s="4" t="s">
        <v>1714</v>
      </c>
      <c r="H173" s="5" t="s">
        <v>1715</v>
      </c>
      <c r="I173" s="4" t="s">
        <v>659</v>
      </c>
      <c r="J173" s="4" t="s">
        <v>1449</v>
      </c>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34" ht="13" hidden="1">
      <c r="A174" s="3" t="s">
        <v>660</v>
      </c>
      <c r="B174" s="4" t="s">
        <v>661</v>
      </c>
      <c r="C174" s="4" t="s">
        <v>661</v>
      </c>
      <c r="D174" s="4" t="s">
        <v>16</v>
      </c>
      <c r="E174" s="4"/>
      <c r="F174" s="4">
        <v>2019</v>
      </c>
      <c r="G174" s="4" t="s">
        <v>1716</v>
      </c>
      <c r="H174" s="5" t="s">
        <v>1717</v>
      </c>
      <c r="I174" s="4" t="s">
        <v>663</v>
      </c>
      <c r="J174" s="4" t="s">
        <v>1449</v>
      </c>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1:34" ht="13" hidden="1">
      <c r="A175" s="3" t="s">
        <v>664</v>
      </c>
      <c r="B175" s="4" t="s">
        <v>665</v>
      </c>
      <c r="C175" s="4" t="s">
        <v>665</v>
      </c>
      <c r="D175" s="4" t="s">
        <v>7</v>
      </c>
      <c r="E175" s="4" t="s">
        <v>16</v>
      </c>
      <c r="F175" s="4">
        <v>2019</v>
      </c>
      <c r="G175" s="4" t="s">
        <v>1718</v>
      </c>
      <c r="H175" s="5" t="s">
        <v>1719</v>
      </c>
      <c r="I175" s="4" t="s">
        <v>666</v>
      </c>
      <c r="J175" s="4" t="s">
        <v>1449</v>
      </c>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1:34" ht="13">
      <c r="A176" s="21" t="s">
        <v>667</v>
      </c>
      <c r="B176" s="22" t="s">
        <v>668</v>
      </c>
      <c r="C176" s="22" t="s">
        <v>668</v>
      </c>
      <c r="D176" s="22" t="s">
        <v>7</v>
      </c>
      <c r="E176" s="22" t="s">
        <v>2413</v>
      </c>
      <c r="F176" s="22">
        <v>2019</v>
      </c>
      <c r="G176" s="22" t="s">
        <v>1720</v>
      </c>
      <c r="H176" s="23" t="s">
        <v>1721</v>
      </c>
      <c r="I176" s="22" t="s">
        <v>670</v>
      </c>
      <c r="J176" s="22" t="s">
        <v>1449</v>
      </c>
      <c r="K176" s="24">
        <v>2</v>
      </c>
      <c r="L176" s="24"/>
      <c r="M176" s="24" t="s">
        <v>2419</v>
      </c>
      <c r="N176" s="24" t="s">
        <v>2822</v>
      </c>
      <c r="O176" s="24" t="s">
        <v>2823</v>
      </c>
      <c r="P176" s="24" t="s">
        <v>2653</v>
      </c>
      <c r="Q176" s="24" t="s">
        <v>2636</v>
      </c>
      <c r="R176" s="24"/>
      <c r="S176" s="24"/>
      <c r="T176" s="24"/>
      <c r="U176" s="24"/>
      <c r="V176" s="24"/>
      <c r="W176" s="24"/>
      <c r="X176" s="24"/>
      <c r="Y176" s="24"/>
      <c r="Z176" s="24"/>
      <c r="AA176" s="24"/>
      <c r="AB176" s="24"/>
      <c r="AC176" s="24"/>
      <c r="AD176" s="24"/>
      <c r="AE176" s="24"/>
      <c r="AF176" s="68"/>
      <c r="AG176" s="24"/>
      <c r="AH176" s="24"/>
    </row>
    <row r="177" spans="1:34" ht="13">
      <c r="A177" s="3" t="s">
        <v>671</v>
      </c>
      <c r="B177" s="4" t="s">
        <v>672</v>
      </c>
      <c r="C177" s="4" t="s">
        <v>672</v>
      </c>
      <c r="D177" s="4" t="s">
        <v>7</v>
      </c>
      <c r="E177" s="4" t="s">
        <v>7</v>
      </c>
      <c r="F177" s="4">
        <v>2019</v>
      </c>
      <c r="G177" s="4" t="s">
        <v>1537</v>
      </c>
      <c r="H177" s="5" t="s">
        <v>1722</v>
      </c>
      <c r="I177" s="4" t="s">
        <v>674</v>
      </c>
      <c r="J177" s="4" t="s">
        <v>1449</v>
      </c>
      <c r="K177" s="2">
        <v>1</v>
      </c>
      <c r="L177" s="2"/>
      <c r="M177" s="2" t="s">
        <v>2424</v>
      </c>
      <c r="N177" s="2" t="s">
        <v>2824</v>
      </c>
      <c r="O177" s="2" t="s">
        <v>2825</v>
      </c>
      <c r="P177" s="2" t="s">
        <v>2653</v>
      </c>
      <c r="Q177" s="2" t="s">
        <v>2826</v>
      </c>
      <c r="R177" s="2"/>
      <c r="S177" s="2"/>
      <c r="T177" s="2"/>
      <c r="U177" s="2"/>
      <c r="V177" s="2"/>
      <c r="W177" s="2"/>
      <c r="X177" s="2"/>
      <c r="Y177" s="2"/>
      <c r="Z177" s="2"/>
      <c r="AA177" s="2"/>
      <c r="AB177" s="2"/>
      <c r="AC177" s="2"/>
      <c r="AD177" s="2"/>
      <c r="AE177" s="2"/>
      <c r="AF177" s="40"/>
      <c r="AG177" s="2"/>
      <c r="AH177" s="2"/>
    </row>
    <row r="178" spans="1:34" ht="23.25" customHeight="1">
      <c r="A178" s="3" t="s">
        <v>675</v>
      </c>
      <c r="B178" s="4" t="s">
        <v>676</v>
      </c>
      <c r="C178" s="4" t="s">
        <v>676</v>
      </c>
      <c r="D178" s="4" t="s">
        <v>7</v>
      </c>
      <c r="E178" s="4" t="s">
        <v>7</v>
      </c>
      <c r="F178" s="4">
        <v>2019</v>
      </c>
      <c r="G178" s="4" t="s">
        <v>1723</v>
      </c>
      <c r="H178" s="5" t="s">
        <v>1724</v>
      </c>
      <c r="I178" s="4" t="s">
        <v>677</v>
      </c>
      <c r="J178" s="4" t="s">
        <v>1449</v>
      </c>
      <c r="K178" s="2">
        <v>4</v>
      </c>
      <c r="L178" s="2"/>
      <c r="M178" s="2" t="s">
        <v>2430</v>
      </c>
      <c r="N178" s="2" t="s">
        <v>2827</v>
      </c>
      <c r="O178" s="2" t="s">
        <v>2828</v>
      </c>
      <c r="P178" s="2" t="s">
        <v>2829</v>
      </c>
      <c r="Q178" s="2" t="s">
        <v>2641</v>
      </c>
      <c r="R178" s="2"/>
      <c r="S178" s="2"/>
      <c r="T178" s="2"/>
      <c r="U178" s="2"/>
      <c r="V178" s="2"/>
      <c r="W178" s="2"/>
      <c r="X178" s="2"/>
      <c r="Y178" s="2"/>
      <c r="Z178" s="2"/>
      <c r="AA178" s="2"/>
      <c r="AB178" s="2"/>
      <c r="AC178" s="2"/>
      <c r="AD178" s="2"/>
      <c r="AE178" s="2"/>
      <c r="AF178" s="40"/>
      <c r="AG178" s="2"/>
      <c r="AH178" s="2"/>
    </row>
    <row r="179" spans="1:34" ht="13" hidden="1">
      <c r="A179" s="3" t="s">
        <v>678</v>
      </c>
      <c r="B179" s="4" t="s">
        <v>679</v>
      </c>
      <c r="C179" s="4" t="s">
        <v>679</v>
      </c>
      <c r="D179" s="4" t="s">
        <v>16</v>
      </c>
      <c r="E179" s="4"/>
      <c r="F179" s="4">
        <v>2019</v>
      </c>
      <c r="G179" s="4" t="s">
        <v>1725</v>
      </c>
      <c r="H179" s="5" t="s">
        <v>1726</v>
      </c>
      <c r="I179" s="4" t="s">
        <v>681</v>
      </c>
      <c r="J179" s="4" t="s">
        <v>1438</v>
      </c>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ht="33.75" customHeight="1">
      <c r="A180" s="57" t="s">
        <v>682</v>
      </c>
      <c r="B180" s="58" t="s">
        <v>683</v>
      </c>
      <c r="C180" s="58" t="s">
        <v>683</v>
      </c>
      <c r="D180" s="58" t="s">
        <v>7</v>
      </c>
      <c r="E180" s="58" t="s">
        <v>7</v>
      </c>
      <c r="F180" s="58">
        <v>2019</v>
      </c>
      <c r="G180" s="58" t="s">
        <v>1537</v>
      </c>
      <c r="H180" s="59" t="s">
        <v>1727</v>
      </c>
      <c r="I180" s="58" t="s">
        <v>685</v>
      </c>
      <c r="J180" s="58" t="s">
        <v>1449</v>
      </c>
      <c r="K180" s="60" t="s">
        <v>2432</v>
      </c>
      <c r="L180" s="60"/>
      <c r="M180" s="60" t="s">
        <v>2436</v>
      </c>
      <c r="N180" s="60" t="s">
        <v>2830</v>
      </c>
      <c r="O180" s="60" t="s">
        <v>2831</v>
      </c>
      <c r="P180" s="60" t="s">
        <v>2653</v>
      </c>
      <c r="Q180" s="60" t="s">
        <v>2664</v>
      </c>
      <c r="R180" s="60"/>
      <c r="S180" s="60"/>
      <c r="T180" s="60"/>
      <c r="U180" s="60"/>
      <c r="V180" s="60"/>
      <c r="W180" s="60"/>
      <c r="X180" s="60"/>
      <c r="Y180" s="60"/>
      <c r="Z180" s="60"/>
      <c r="AA180" s="60"/>
      <c r="AB180" s="60"/>
      <c r="AC180" s="60"/>
      <c r="AD180" s="60"/>
      <c r="AE180" s="60"/>
      <c r="AF180" s="64"/>
      <c r="AG180" s="60"/>
      <c r="AH180" s="60"/>
    </row>
    <row r="181" spans="1:34" ht="13" hidden="1">
      <c r="A181" s="3" t="s">
        <v>686</v>
      </c>
      <c r="B181" s="4" t="s">
        <v>687</v>
      </c>
      <c r="C181" s="4" t="s">
        <v>687</v>
      </c>
      <c r="D181" s="4" t="s">
        <v>16</v>
      </c>
      <c r="E181" s="4"/>
      <c r="F181" s="4">
        <v>2019</v>
      </c>
      <c r="G181" s="4" t="s">
        <v>1723</v>
      </c>
      <c r="H181" s="5" t="s">
        <v>1728</v>
      </c>
      <c r="I181" s="4" t="s">
        <v>688</v>
      </c>
      <c r="J181" s="4" t="s">
        <v>1449</v>
      </c>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1:34" ht="13" hidden="1">
      <c r="A182" s="3" t="s">
        <v>689</v>
      </c>
      <c r="B182" s="4" t="s">
        <v>690</v>
      </c>
      <c r="C182" s="4" t="s">
        <v>690</v>
      </c>
      <c r="D182" s="4" t="s">
        <v>16</v>
      </c>
      <c r="E182" s="4"/>
      <c r="F182" s="4">
        <v>2019</v>
      </c>
      <c r="G182" s="4" t="s">
        <v>1729</v>
      </c>
      <c r="H182" s="5" t="s">
        <v>1730</v>
      </c>
      <c r="I182" s="4" t="s">
        <v>692</v>
      </c>
      <c r="J182" s="4" t="s">
        <v>1438</v>
      </c>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1:34" ht="13">
      <c r="A183" s="3" t="s">
        <v>693</v>
      </c>
      <c r="B183" s="4" t="s">
        <v>694</v>
      </c>
      <c r="C183" s="4" t="s">
        <v>694</v>
      </c>
      <c r="D183" s="4" t="s">
        <v>7</v>
      </c>
      <c r="E183" s="4" t="s">
        <v>7</v>
      </c>
      <c r="F183" s="4">
        <v>2019</v>
      </c>
      <c r="G183" s="4" t="s">
        <v>1539</v>
      </c>
      <c r="H183" s="5" t="s">
        <v>1731</v>
      </c>
      <c r="I183" s="4" t="s">
        <v>696</v>
      </c>
      <c r="J183" s="4" t="s">
        <v>1449</v>
      </c>
      <c r="K183" s="2">
        <v>4</v>
      </c>
      <c r="L183" s="2"/>
      <c r="M183" s="2" t="s">
        <v>2440</v>
      </c>
      <c r="N183" s="2" t="s">
        <v>2832</v>
      </c>
      <c r="O183" s="2" t="s">
        <v>2833</v>
      </c>
      <c r="P183" s="2" t="s">
        <v>2653</v>
      </c>
      <c r="Q183" s="2" t="s">
        <v>2641</v>
      </c>
      <c r="R183" s="2"/>
      <c r="S183" s="2"/>
      <c r="T183" s="2"/>
      <c r="U183" s="2"/>
      <c r="V183" s="2"/>
      <c r="W183" s="2"/>
      <c r="X183" s="2"/>
      <c r="Y183" s="2"/>
      <c r="Z183" s="2"/>
      <c r="AA183" s="2"/>
      <c r="AB183" s="2"/>
      <c r="AC183" s="2"/>
      <c r="AD183" s="2"/>
      <c r="AE183" s="2"/>
      <c r="AF183" s="40"/>
      <c r="AG183" s="2"/>
      <c r="AH183" s="2"/>
    </row>
    <row r="184" spans="1:34" ht="13" hidden="1">
      <c r="A184" s="3" t="s">
        <v>697</v>
      </c>
      <c r="B184" s="4" t="s">
        <v>698</v>
      </c>
      <c r="C184" s="4" t="s">
        <v>698</v>
      </c>
      <c r="D184" s="4" t="s">
        <v>16</v>
      </c>
      <c r="E184" s="4"/>
      <c r="F184" s="4">
        <v>2018</v>
      </c>
      <c r="G184" s="4" t="s">
        <v>1732</v>
      </c>
      <c r="H184" s="5" t="s">
        <v>1733</v>
      </c>
      <c r="I184" s="6"/>
      <c r="J184" s="4" t="s">
        <v>1449</v>
      </c>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34" ht="13">
      <c r="A185" s="7" t="s">
        <v>700</v>
      </c>
      <c r="B185" s="8" t="s">
        <v>701</v>
      </c>
      <c r="C185" s="8" t="s">
        <v>701</v>
      </c>
      <c r="D185" s="8" t="s">
        <v>7</v>
      </c>
      <c r="E185" s="8" t="s">
        <v>2441</v>
      </c>
      <c r="F185" s="8">
        <v>2018</v>
      </c>
      <c r="G185" s="8" t="s">
        <v>1734</v>
      </c>
      <c r="H185" s="9" t="s">
        <v>1735</v>
      </c>
      <c r="I185" s="8" t="s">
        <v>702</v>
      </c>
      <c r="J185" s="8" t="s">
        <v>1449</v>
      </c>
      <c r="K185" s="11">
        <v>12</v>
      </c>
      <c r="L185" s="11"/>
      <c r="M185" s="11" t="s">
        <v>2120</v>
      </c>
      <c r="N185" s="11"/>
      <c r="O185" s="11"/>
      <c r="P185" s="11" t="s">
        <v>2624</v>
      </c>
      <c r="Q185" s="11" t="s">
        <v>2624</v>
      </c>
      <c r="R185" s="11"/>
      <c r="S185" s="11"/>
      <c r="T185" s="11"/>
      <c r="U185" s="11"/>
      <c r="V185" s="11"/>
      <c r="W185" s="11"/>
      <c r="X185" s="11"/>
      <c r="Y185" s="11"/>
      <c r="Z185" s="11"/>
      <c r="AA185" s="11"/>
      <c r="AB185" s="11"/>
      <c r="AC185" s="11"/>
      <c r="AD185" s="11"/>
      <c r="AE185" s="11"/>
      <c r="AF185" s="46"/>
      <c r="AG185" s="11"/>
      <c r="AH185" s="11"/>
    </row>
    <row r="186" spans="1:34" ht="13">
      <c r="A186" s="7" t="s">
        <v>700</v>
      </c>
      <c r="B186" s="8" t="s">
        <v>703</v>
      </c>
      <c r="C186" s="8" t="s">
        <v>703</v>
      </c>
      <c r="D186" s="8" t="s">
        <v>7</v>
      </c>
      <c r="E186" s="8" t="s">
        <v>2441</v>
      </c>
      <c r="F186" s="8">
        <v>2018</v>
      </c>
      <c r="G186" s="8" t="s">
        <v>1734</v>
      </c>
      <c r="H186" s="9" t="s">
        <v>1736</v>
      </c>
      <c r="I186" s="8" t="s">
        <v>704</v>
      </c>
      <c r="J186" s="8" t="s">
        <v>1449</v>
      </c>
      <c r="K186" s="11">
        <v>12</v>
      </c>
      <c r="L186" s="11"/>
      <c r="M186" s="11" t="s">
        <v>2120</v>
      </c>
      <c r="N186" s="11"/>
      <c r="O186" s="11"/>
      <c r="P186" s="11" t="s">
        <v>2624</v>
      </c>
      <c r="Q186" s="11" t="s">
        <v>2624</v>
      </c>
      <c r="R186" s="11"/>
      <c r="S186" s="11"/>
      <c r="T186" s="11"/>
      <c r="U186" s="11"/>
      <c r="V186" s="11"/>
      <c r="W186" s="11"/>
      <c r="X186" s="11"/>
      <c r="Y186" s="11"/>
      <c r="Z186" s="11"/>
      <c r="AA186" s="11"/>
      <c r="AB186" s="11"/>
      <c r="AC186" s="11"/>
      <c r="AD186" s="11"/>
      <c r="AE186" s="11"/>
      <c r="AF186" s="46"/>
      <c r="AG186" s="11"/>
      <c r="AH186" s="11"/>
    </row>
    <row r="187" spans="1:34" ht="13">
      <c r="A187" s="7" t="s">
        <v>700</v>
      </c>
      <c r="B187" s="8" t="s">
        <v>705</v>
      </c>
      <c r="C187" s="8" t="s">
        <v>705</v>
      </c>
      <c r="D187" s="8" t="s">
        <v>7</v>
      </c>
      <c r="E187" s="8" t="s">
        <v>2441</v>
      </c>
      <c r="F187" s="8">
        <v>2018</v>
      </c>
      <c r="G187" s="8" t="s">
        <v>1734</v>
      </c>
      <c r="H187" s="9" t="s">
        <v>1737</v>
      </c>
      <c r="I187" s="8" t="s">
        <v>706</v>
      </c>
      <c r="J187" s="8" t="s">
        <v>1449</v>
      </c>
      <c r="K187" s="11">
        <v>12</v>
      </c>
      <c r="L187" s="11"/>
      <c r="M187" s="11" t="s">
        <v>2450</v>
      </c>
      <c r="N187" s="11"/>
      <c r="O187" s="11"/>
      <c r="P187" s="11" t="s">
        <v>2624</v>
      </c>
      <c r="Q187" s="11" t="s">
        <v>2624</v>
      </c>
      <c r="R187" s="11"/>
      <c r="S187" s="11"/>
      <c r="T187" s="11"/>
      <c r="U187" s="11"/>
      <c r="V187" s="11"/>
      <c r="W187" s="11"/>
      <c r="X187" s="11"/>
      <c r="Y187" s="11"/>
      <c r="Z187" s="11"/>
      <c r="AA187" s="11"/>
      <c r="AB187" s="11"/>
      <c r="AC187" s="11"/>
      <c r="AD187" s="11"/>
      <c r="AE187" s="11"/>
      <c r="AF187" s="46"/>
      <c r="AG187" s="11"/>
      <c r="AH187" s="11"/>
    </row>
    <row r="188" spans="1:34" ht="13">
      <c r="A188" s="3" t="s">
        <v>707</v>
      </c>
      <c r="B188" s="4" t="s">
        <v>708</v>
      </c>
      <c r="C188" s="4" t="s">
        <v>708</v>
      </c>
      <c r="D188" s="4" t="s">
        <v>7</v>
      </c>
      <c r="E188" s="4" t="s">
        <v>7</v>
      </c>
      <c r="F188" s="4">
        <v>2018</v>
      </c>
      <c r="G188" s="4" t="s">
        <v>1460</v>
      </c>
      <c r="H188" s="5" t="s">
        <v>1738</v>
      </c>
      <c r="I188" s="4" t="s">
        <v>710</v>
      </c>
      <c r="J188" s="4" t="s">
        <v>1449</v>
      </c>
      <c r="K188" s="2">
        <v>2</v>
      </c>
      <c r="L188" s="2"/>
      <c r="M188" s="2" t="s">
        <v>2454</v>
      </c>
      <c r="N188" s="2" t="s">
        <v>2834</v>
      </c>
      <c r="O188" s="2" t="s">
        <v>2835</v>
      </c>
      <c r="P188" s="2" t="s">
        <v>2653</v>
      </c>
      <c r="Q188" s="2" t="s">
        <v>2664</v>
      </c>
      <c r="R188" s="2"/>
      <c r="S188" s="2"/>
      <c r="T188" s="2"/>
      <c r="U188" s="2"/>
      <c r="V188" s="2"/>
      <c r="W188" s="2"/>
      <c r="X188" s="2"/>
      <c r="Y188" s="2"/>
      <c r="Z188" s="2"/>
      <c r="AA188" s="2"/>
      <c r="AB188" s="2"/>
      <c r="AC188" s="2"/>
      <c r="AD188" s="2"/>
      <c r="AE188" s="2"/>
      <c r="AF188" s="40"/>
      <c r="AG188" s="2"/>
      <c r="AH188" s="2"/>
    </row>
    <row r="189" spans="1:34" ht="13" hidden="1">
      <c r="A189" s="3" t="s">
        <v>711</v>
      </c>
      <c r="B189" s="4" t="s">
        <v>712</v>
      </c>
      <c r="C189" s="4" t="s">
        <v>712</v>
      </c>
      <c r="D189" s="4" t="s">
        <v>16</v>
      </c>
      <c r="E189" s="4"/>
      <c r="F189" s="4">
        <v>2018</v>
      </c>
      <c r="G189" s="4" t="s">
        <v>1739</v>
      </c>
      <c r="H189" s="5" t="s">
        <v>1740</v>
      </c>
      <c r="I189" s="6"/>
      <c r="J189" s="4" t="s">
        <v>1449</v>
      </c>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1:34" ht="13" hidden="1">
      <c r="A190" s="3" t="s">
        <v>714</v>
      </c>
      <c r="B190" s="4" t="s">
        <v>715</v>
      </c>
      <c r="C190" s="4" t="s">
        <v>715</v>
      </c>
      <c r="D190" s="4" t="s">
        <v>7</v>
      </c>
      <c r="E190" s="4" t="s">
        <v>2455</v>
      </c>
      <c r="F190" s="4">
        <v>2018</v>
      </c>
      <c r="G190" s="4" t="s">
        <v>1741</v>
      </c>
      <c r="H190" s="5" t="s">
        <v>1742</v>
      </c>
      <c r="I190" s="4" t="s">
        <v>717</v>
      </c>
      <c r="J190" s="4" t="s">
        <v>1449</v>
      </c>
      <c r="K190" s="2">
        <v>2</v>
      </c>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1:34" ht="13" hidden="1">
      <c r="A191" s="36" t="s">
        <v>718</v>
      </c>
      <c r="B191" s="4" t="s">
        <v>719</v>
      </c>
      <c r="C191" s="4" t="s">
        <v>719</v>
      </c>
      <c r="D191" s="4" t="s">
        <v>7</v>
      </c>
      <c r="E191" s="4" t="s">
        <v>2458</v>
      </c>
      <c r="F191" s="4">
        <v>2018</v>
      </c>
      <c r="G191" s="4" t="s">
        <v>1743</v>
      </c>
      <c r="H191" s="5" t="s">
        <v>1744</v>
      </c>
      <c r="I191" s="4" t="s">
        <v>721</v>
      </c>
      <c r="J191" s="4" t="s">
        <v>1449</v>
      </c>
      <c r="K191" s="2">
        <v>4</v>
      </c>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1:34" ht="13" hidden="1">
      <c r="A192" s="3" t="s">
        <v>722</v>
      </c>
      <c r="B192" s="4" t="s">
        <v>723</v>
      </c>
      <c r="C192" s="4" t="s">
        <v>723</v>
      </c>
      <c r="D192" s="4" t="s">
        <v>16</v>
      </c>
      <c r="E192" s="4"/>
      <c r="F192" s="4">
        <v>2018</v>
      </c>
      <c r="G192" s="4" t="s">
        <v>1745</v>
      </c>
      <c r="H192" s="5" t="s">
        <v>1746</v>
      </c>
      <c r="I192" s="6"/>
      <c r="J192" s="4" t="s">
        <v>1449</v>
      </c>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1:34" ht="18.75" customHeight="1">
      <c r="A193" s="21" t="s">
        <v>725</v>
      </c>
      <c r="B193" s="22" t="s">
        <v>726</v>
      </c>
      <c r="C193" s="22" t="s">
        <v>726</v>
      </c>
      <c r="D193" s="22" t="s">
        <v>7</v>
      </c>
      <c r="E193" s="22" t="s">
        <v>2463</v>
      </c>
      <c r="F193" s="22">
        <v>2018</v>
      </c>
      <c r="G193" s="22" t="s">
        <v>1561</v>
      </c>
      <c r="H193" s="23" t="s">
        <v>1747</v>
      </c>
      <c r="I193" s="22" t="s">
        <v>728</v>
      </c>
      <c r="J193" s="22" t="s">
        <v>1449</v>
      </c>
      <c r="K193" s="24" t="s">
        <v>2465</v>
      </c>
      <c r="L193" s="24"/>
      <c r="M193" s="24" t="s">
        <v>2469</v>
      </c>
      <c r="N193" s="24" t="s">
        <v>2836</v>
      </c>
      <c r="O193" s="24" t="s">
        <v>2837</v>
      </c>
      <c r="P193" s="24" t="s">
        <v>2829</v>
      </c>
      <c r="Q193" s="24" t="s">
        <v>2865</v>
      </c>
      <c r="R193" s="24"/>
      <c r="S193" s="24"/>
      <c r="T193" s="24"/>
      <c r="U193" s="24"/>
      <c r="V193" s="24"/>
      <c r="W193" s="24"/>
      <c r="X193" s="24"/>
      <c r="Y193" s="24"/>
      <c r="Z193" s="24"/>
      <c r="AA193" s="24"/>
      <c r="AB193" s="24"/>
      <c r="AC193" s="24"/>
      <c r="AD193" s="24"/>
      <c r="AE193" s="24"/>
      <c r="AF193" s="68"/>
      <c r="AG193" s="24"/>
      <c r="AH193" s="24"/>
    </row>
    <row r="194" spans="1:34" ht="13" hidden="1">
      <c r="A194" s="3" t="s">
        <v>729</v>
      </c>
      <c r="B194" s="4" t="s">
        <v>730</v>
      </c>
      <c r="C194" s="4" t="s">
        <v>730</v>
      </c>
      <c r="D194" s="4" t="s">
        <v>16</v>
      </c>
      <c r="E194" s="4"/>
      <c r="F194" s="4">
        <v>2018</v>
      </c>
      <c r="G194" s="4" t="s">
        <v>1482</v>
      </c>
      <c r="H194" s="5" t="s">
        <v>1748</v>
      </c>
      <c r="I194" s="4" t="s">
        <v>732</v>
      </c>
      <c r="J194" s="4" t="s">
        <v>1449</v>
      </c>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1:34" ht="13" hidden="1">
      <c r="A195" s="3" t="s">
        <v>733</v>
      </c>
      <c r="B195" s="4" t="s">
        <v>734</v>
      </c>
      <c r="C195" s="4" t="s">
        <v>734</v>
      </c>
      <c r="D195" s="4" t="s">
        <v>16</v>
      </c>
      <c r="E195" s="4"/>
      <c r="F195" s="4">
        <v>2018</v>
      </c>
      <c r="G195" s="4" t="s">
        <v>1749</v>
      </c>
      <c r="H195" s="5" t="s">
        <v>1750</v>
      </c>
      <c r="I195" s="4" t="s">
        <v>737</v>
      </c>
      <c r="J195" s="4" t="s">
        <v>1449</v>
      </c>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1:34" ht="13" hidden="1">
      <c r="A196" s="3" t="s">
        <v>738</v>
      </c>
      <c r="B196" s="4" t="s">
        <v>739</v>
      </c>
      <c r="C196" s="4" t="s">
        <v>739</v>
      </c>
      <c r="D196" s="4" t="s">
        <v>7</v>
      </c>
      <c r="E196" s="4" t="s">
        <v>2470</v>
      </c>
      <c r="F196" s="4">
        <v>2018</v>
      </c>
      <c r="G196" s="4" t="s">
        <v>1751</v>
      </c>
      <c r="H196" s="5" t="s">
        <v>1752</v>
      </c>
      <c r="I196" s="4" t="s">
        <v>741</v>
      </c>
      <c r="J196" s="4" t="s">
        <v>1438</v>
      </c>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1:34" ht="13">
      <c r="A197" s="3" t="s">
        <v>742</v>
      </c>
      <c r="B197" s="4" t="s">
        <v>743</v>
      </c>
      <c r="C197" s="4" t="s">
        <v>743</v>
      </c>
      <c r="D197" s="4" t="s">
        <v>7</v>
      </c>
      <c r="E197" s="4" t="s">
        <v>7</v>
      </c>
      <c r="F197" s="4">
        <v>2018</v>
      </c>
      <c r="G197" s="4" t="s">
        <v>1753</v>
      </c>
      <c r="H197" s="5" t="s">
        <v>1754</v>
      </c>
      <c r="I197" s="4" t="s">
        <v>745</v>
      </c>
      <c r="J197" s="4" t="s">
        <v>1449</v>
      </c>
      <c r="K197" s="2">
        <v>10</v>
      </c>
      <c r="L197" s="2"/>
      <c r="M197" s="2" t="s">
        <v>2120</v>
      </c>
      <c r="N197" s="2" t="s">
        <v>2838</v>
      </c>
      <c r="O197" s="2" t="s">
        <v>2839</v>
      </c>
      <c r="P197" s="2" t="s">
        <v>2675</v>
      </c>
      <c r="Q197" s="2" t="s">
        <v>2636</v>
      </c>
      <c r="R197" s="2" t="s">
        <v>2840</v>
      </c>
      <c r="S197" s="2"/>
      <c r="T197" s="2"/>
      <c r="U197" s="2"/>
      <c r="V197" s="2"/>
      <c r="W197" s="2"/>
      <c r="X197" s="2"/>
      <c r="Y197" s="2"/>
      <c r="Z197" s="2"/>
      <c r="AA197" s="2"/>
      <c r="AB197" s="2"/>
      <c r="AC197" s="2"/>
      <c r="AD197" s="2"/>
      <c r="AE197" s="2"/>
      <c r="AF197" s="40"/>
      <c r="AG197" s="2"/>
      <c r="AH197" s="2"/>
    </row>
    <row r="198" spans="1:34" ht="13" hidden="1">
      <c r="A198" s="31" t="s">
        <v>746</v>
      </c>
      <c r="B198" s="32" t="s">
        <v>747</v>
      </c>
      <c r="C198" s="32" t="s">
        <v>747</v>
      </c>
      <c r="D198" s="32" t="s">
        <v>7</v>
      </c>
      <c r="E198" s="32" t="s">
        <v>2476</v>
      </c>
      <c r="F198" s="32">
        <v>2018</v>
      </c>
      <c r="G198" s="32" t="s">
        <v>1753</v>
      </c>
      <c r="H198" s="33" t="s">
        <v>1755</v>
      </c>
      <c r="I198" s="32" t="s">
        <v>749</v>
      </c>
      <c r="J198" s="32" t="s">
        <v>1449</v>
      </c>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row>
    <row r="199" spans="1:34" ht="13">
      <c r="A199" s="12" t="s">
        <v>700</v>
      </c>
      <c r="B199" s="13" t="s">
        <v>750</v>
      </c>
      <c r="C199" s="13" t="s">
        <v>750</v>
      </c>
      <c r="D199" s="13" t="s">
        <v>7</v>
      </c>
      <c r="E199" s="13" t="s">
        <v>7</v>
      </c>
      <c r="F199" s="13">
        <v>2018</v>
      </c>
      <c r="G199" s="13" t="s">
        <v>1756</v>
      </c>
      <c r="H199" s="14" t="s">
        <v>1757</v>
      </c>
      <c r="I199" s="13" t="s">
        <v>752</v>
      </c>
      <c r="J199" s="13" t="s">
        <v>1449</v>
      </c>
      <c r="K199" s="15" t="s">
        <v>2479</v>
      </c>
      <c r="L199" s="15"/>
      <c r="M199" s="15" t="s">
        <v>2483</v>
      </c>
      <c r="N199" s="15" t="s">
        <v>2841</v>
      </c>
      <c r="O199" s="15" t="s">
        <v>2842</v>
      </c>
      <c r="P199" s="15" t="s">
        <v>2843</v>
      </c>
      <c r="Q199" s="15" t="s">
        <v>2641</v>
      </c>
      <c r="R199" s="15"/>
      <c r="S199" s="15"/>
      <c r="T199" s="15"/>
      <c r="U199" s="15"/>
      <c r="V199" s="15"/>
      <c r="W199" s="15"/>
      <c r="X199" s="15"/>
      <c r="Y199" s="15"/>
      <c r="Z199" s="15"/>
      <c r="AA199" s="15"/>
      <c r="AB199" s="15"/>
      <c r="AC199" s="15"/>
      <c r="AD199" s="15"/>
      <c r="AE199" s="15"/>
      <c r="AF199" s="47"/>
      <c r="AG199" s="15"/>
      <c r="AH199" s="15"/>
    </row>
    <row r="200" spans="1:34" ht="13" hidden="1">
      <c r="A200" s="3" t="s">
        <v>753</v>
      </c>
      <c r="B200" s="4" t="s">
        <v>754</v>
      </c>
      <c r="C200" s="4" t="s">
        <v>754</v>
      </c>
      <c r="D200" s="4" t="s">
        <v>16</v>
      </c>
      <c r="E200" s="4"/>
      <c r="F200" s="4">
        <v>2018</v>
      </c>
      <c r="G200" s="4" t="s">
        <v>1460</v>
      </c>
      <c r="H200" s="5" t="s">
        <v>1758</v>
      </c>
      <c r="I200" s="4" t="s">
        <v>756</v>
      </c>
      <c r="J200" s="4" t="s">
        <v>1449</v>
      </c>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1:34" ht="13" hidden="1">
      <c r="A201" s="3" t="s">
        <v>757</v>
      </c>
      <c r="B201" s="4" t="s">
        <v>758</v>
      </c>
      <c r="C201" s="4" t="s">
        <v>758</v>
      </c>
      <c r="D201" s="4" t="s">
        <v>16</v>
      </c>
      <c r="E201" s="4"/>
      <c r="F201" s="4">
        <v>2018</v>
      </c>
      <c r="G201" s="4" t="s">
        <v>1460</v>
      </c>
      <c r="H201" s="5" t="s">
        <v>1759</v>
      </c>
      <c r="I201" s="4" t="s">
        <v>760</v>
      </c>
      <c r="J201" s="4" t="s">
        <v>1449</v>
      </c>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1:34" ht="13" hidden="1">
      <c r="A202" s="3" t="s">
        <v>761</v>
      </c>
      <c r="B202" s="4" t="s">
        <v>762</v>
      </c>
      <c r="C202" s="4" t="s">
        <v>762</v>
      </c>
      <c r="D202" s="4" t="s">
        <v>7</v>
      </c>
      <c r="E202" s="4" t="s">
        <v>2274</v>
      </c>
      <c r="F202" s="4">
        <v>2018</v>
      </c>
      <c r="G202" s="4" t="s">
        <v>1460</v>
      </c>
      <c r="H202" s="5" t="s">
        <v>1760</v>
      </c>
      <c r="I202" s="4" t="s">
        <v>764</v>
      </c>
      <c r="J202" s="4" t="s">
        <v>1449</v>
      </c>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1:34" ht="19.5" customHeight="1">
      <c r="A203" s="3" t="s">
        <v>765</v>
      </c>
      <c r="B203" s="4" t="s">
        <v>766</v>
      </c>
      <c r="C203" s="4" t="s">
        <v>766</v>
      </c>
      <c r="D203" s="4" t="s">
        <v>7</v>
      </c>
      <c r="E203" s="4" t="s">
        <v>7</v>
      </c>
      <c r="F203" s="4">
        <v>2018</v>
      </c>
      <c r="G203" s="4" t="s">
        <v>1761</v>
      </c>
      <c r="H203" s="5" t="s">
        <v>1762</v>
      </c>
      <c r="I203" s="4" t="s">
        <v>768</v>
      </c>
      <c r="J203" s="4" t="s">
        <v>1449</v>
      </c>
      <c r="K203" s="2" t="s">
        <v>2485</v>
      </c>
      <c r="L203" s="2"/>
      <c r="M203" s="2" t="s">
        <v>2488</v>
      </c>
      <c r="N203" s="2" t="s">
        <v>2844</v>
      </c>
      <c r="O203" s="2" t="s">
        <v>2845</v>
      </c>
      <c r="P203" s="2" t="s">
        <v>2653</v>
      </c>
      <c r="Q203" s="2" t="s">
        <v>2636</v>
      </c>
      <c r="R203" s="2"/>
      <c r="S203" s="2"/>
      <c r="T203" s="2"/>
      <c r="U203" s="2"/>
      <c r="V203" s="2"/>
      <c r="W203" s="2"/>
      <c r="X203" s="2"/>
      <c r="Y203" s="2"/>
      <c r="Z203" s="2"/>
      <c r="AA203" s="2"/>
      <c r="AB203" s="2"/>
      <c r="AC203" s="2"/>
      <c r="AD203" s="2"/>
      <c r="AE203" s="2"/>
      <c r="AF203" s="40"/>
      <c r="AG203" s="2"/>
      <c r="AH203" s="2"/>
    </row>
    <row r="204" spans="1:34" ht="23.25" customHeight="1">
      <c r="A204" s="3" t="s">
        <v>769</v>
      </c>
      <c r="B204" s="4" t="s">
        <v>770</v>
      </c>
      <c r="C204" s="4" t="s">
        <v>770</v>
      </c>
      <c r="D204" s="4" t="s">
        <v>7</v>
      </c>
      <c r="E204" s="4" t="s">
        <v>7</v>
      </c>
      <c r="F204" s="4">
        <v>2018</v>
      </c>
      <c r="G204" s="4" t="s">
        <v>1761</v>
      </c>
      <c r="H204" s="5" t="s">
        <v>1763</v>
      </c>
      <c r="I204" s="4" t="s">
        <v>772</v>
      </c>
      <c r="J204" s="4" t="s">
        <v>1449</v>
      </c>
      <c r="K204" s="2" t="s">
        <v>2490</v>
      </c>
      <c r="L204" s="2"/>
      <c r="M204" s="2" t="s">
        <v>2494</v>
      </c>
      <c r="N204" s="2" t="s">
        <v>2846</v>
      </c>
      <c r="O204" s="2" t="s">
        <v>2846</v>
      </c>
      <c r="P204" s="2" t="s">
        <v>2780</v>
      </c>
      <c r="Q204" s="11" t="s">
        <v>2665</v>
      </c>
      <c r="R204" s="2" t="s">
        <v>2847</v>
      </c>
      <c r="S204" s="2"/>
      <c r="T204" s="2"/>
      <c r="U204" s="2"/>
      <c r="V204" s="2"/>
      <c r="W204" s="2"/>
      <c r="X204" s="2"/>
      <c r="Y204" s="2"/>
      <c r="Z204" s="2"/>
      <c r="AA204" s="2"/>
      <c r="AB204" s="2"/>
      <c r="AC204" s="2"/>
      <c r="AD204" s="2"/>
      <c r="AE204" s="2"/>
      <c r="AF204" s="40"/>
      <c r="AG204" s="2"/>
      <c r="AH204" s="2"/>
    </row>
    <row r="205" spans="1:34" ht="13">
      <c r="A205" s="7" t="s">
        <v>773</v>
      </c>
      <c r="B205" s="8" t="s">
        <v>774</v>
      </c>
      <c r="C205" s="8" t="s">
        <v>774</v>
      </c>
      <c r="D205" s="8" t="s">
        <v>7</v>
      </c>
      <c r="E205" s="8" t="s">
        <v>2495</v>
      </c>
      <c r="F205" s="8">
        <v>2018</v>
      </c>
      <c r="G205" s="8" t="s">
        <v>1761</v>
      </c>
      <c r="H205" s="9" t="s">
        <v>1764</v>
      </c>
      <c r="I205" s="8" t="s">
        <v>776</v>
      </c>
      <c r="J205" s="8" t="s">
        <v>1449</v>
      </c>
      <c r="K205" s="11" t="s">
        <v>2497</v>
      </c>
      <c r="L205" s="11"/>
      <c r="M205" s="11" t="s">
        <v>2500</v>
      </c>
      <c r="N205" s="11" t="s">
        <v>2848</v>
      </c>
      <c r="O205" s="11" t="s">
        <v>2849</v>
      </c>
      <c r="P205" s="11" t="s">
        <v>2680</v>
      </c>
      <c r="Q205" s="11" t="s">
        <v>2636</v>
      </c>
      <c r="R205" s="11"/>
      <c r="S205" s="11"/>
      <c r="T205" s="11"/>
      <c r="U205" s="11"/>
      <c r="V205" s="11"/>
      <c r="W205" s="11"/>
      <c r="X205" s="11"/>
      <c r="Y205" s="11"/>
      <c r="Z205" s="11"/>
      <c r="AA205" s="11"/>
      <c r="AB205" s="11"/>
      <c r="AC205" s="11"/>
      <c r="AD205" s="11"/>
      <c r="AE205" s="11"/>
      <c r="AF205" s="46"/>
      <c r="AG205" s="11"/>
      <c r="AH205" s="11"/>
    </row>
    <row r="206" spans="1:34" ht="13" hidden="1">
      <c r="A206" s="3" t="s">
        <v>773</v>
      </c>
      <c r="B206" s="4" t="s">
        <v>777</v>
      </c>
      <c r="C206" s="4" t="s">
        <v>777</v>
      </c>
      <c r="D206" s="4" t="s">
        <v>7</v>
      </c>
      <c r="E206" s="4" t="s">
        <v>2501</v>
      </c>
      <c r="F206" s="4">
        <v>2018</v>
      </c>
      <c r="G206" s="4" t="s">
        <v>1761</v>
      </c>
      <c r="H206" s="5" t="s">
        <v>1765</v>
      </c>
      <c r="I206" s="4" t="s">
        <v>728</v>
      </c>
      <c r="J206" s="4" t="s">
        <v>1449</v>
      </c>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1:34" ht="13" hidden="1">
      <c r="A207" s="3" t="s">
        <v>109</v>
      </c>
      <c r="B207" s="4" t="s">
        <v>779</v>
      </c>
      <c r="C207" s="4" t="s">
        <v>779</v>
      </c>
      <c r="D207" s="4" t="s">
        <v>7</v>
      </c>
      <c r="E207" s="4" t="s">
        <v>2503</v>
      </c>
      <c r="F207" s="4">
        <v>2018</v>
      </c>
      <c r="G207" s="4" t="s">
        <v>1761</v>
      </c>
      <c r="H207" s="5" t="s">
        <v>1766</v>
      </c>
      <c r="I207" s="4" t="s">
        <v>592</v>
      </c>
      <c r="J207" s="4" t="s">
        <v>1449</v>
      </c>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1:34" ht="13" hidden="1">
      <c r="A208" s="3" t="s">
        <v>781</v>
      </c>
      <c r="B208" s="4" t="s">
        <v>782</v>
      </c>
      <c r="C208" s="4" t="s">
        <v>782</v>
      </c>
      <c r="D208" s="4" t="s">
        <v>7</v>
      </c>
      <c r="E208" s="4" t="s">
        <v>2504</v>
      </c>
      <c r="F208" s="4">
        <v>2018</v>
      </c>
      <c r="G208" s="4" t="s">
        <v>1488</v>
      </c>
      <c r="H208" s="5" t="s">
        <v>1767</v>
      </c>
      <c r="I208" s="4" t="s">
        <v>784</v>
      </c>
      <c r="J208" s="4" t="s">
        <v>1449</v>
      </c>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1:34" ht="13" hidden="1">
      <c r="A209" s="3" t="s">
        <v>785</v>
      </c>
      <c r="B209" s="4" t="s">
        <v>786</v>
      </c>
      <c r="C209" s="4" t="s">
        <v>786</v>
      </c>
      <c r="D209" s="4" t="s">
        <v>7</v>
      </c>
      <c r="E209" s="4" t="s">
        <v>95</v>
      </c>
      <c r="F209" s="4">
        <v>2018</v>
      </c>
      <c r="G209" s="4" t="s">
        <v>1488</v>
      </c>
      <c r="H209" s="5" t="s">
        <v>1768</v>
      </c>
      <c r="I209" s="4" t="s">
        <v>788</v>
      </c>
      <c r="J209" s="4" t="s">
        <v>1449</v>
      </c>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1:34" ht="13" hidden="1">
      <c r="A210" s="3" t="s">
        <v>789</v>
      </c>
      <c r="B210" s="4" t="s">
        <v>790</v>
      </c>
      <c r="C210" s="4" t="s">
        <v>790</v>
      </c>
      <c r="D210" s="4" t="s">
        <v>7</v>
      </c>
      <c r="E210" s="4" t="s">
        <v>2506</v>
      </c>
      <c r="F210" s="4">
        <v>2018</v>
      </c>
      <c r="G210" s="4" t="s">
        <v>1488</v>
      </c>
      <c r="H210" s="5" t="s">
        <v>1769</v>
      </c>
      <c r="I210" s="4" t="s">
        <v>792</v>
      </c>
      <c r="J210" s="4" t="s">
        <v>1449</v>
      </c>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1:34" ht="13">
      <c r="A211" s="3" t="s">
        <v>793</v>
      </c>
      <c r="B211" s="4" t="s">
        <v>794</v>
      </c>
      <c r="C211" s="4" t="s">
        <v>794</v>
      </c>
      <c r="D211" s="4" t="s">
        <v>7</v>
      </c>
      <c r="E211" s="4" t="s">
        <v>2507</v>
      </c>
      <c r="F211" s="4">
        <v>2018</v>
      </c>
      <c r="G211" s="4" t="s">
        <v>1770</v>
      </c>
      <c r="H211" s="5" t="s">
        <v>1771</v>
      </c>
      <c r="I211" s="4" t="s">
        <v>796</v>
      </c>
      <c r="J211" s="4" t="s">
        <v>1449</v>
      </c>
      <c r="K211" s="2" t="s">
        <v>2510</v>
      </c>
      <c r="L211" s="2"/>
      <c r="M211" s="2"/>
      <c r="N211" s="2" t="s">
        <v>2850</v>
      </c>
      <c r="O211" s="2" t="s">
        <v>2851</v>
      </c>
      <c r="P211" s="2" t="s">
        <v>2653</v>
      </c>
      <c r="Q211" s="2" t="s">
        <v>2636</v>
      </c>
      <c r="R211" s="2"/>
      <c r="S211" s="2"/>
      <c r="T211" s="2"/>
      <c r="U211" s="2"/>
      <c r="V211" s="2"/>
      <c r="W211" s="2"/>
      <c r="X211" s="2"/>
      <c r="Y211" s="2"/>
      <c r="Z211" s="2"/>
      <c r="AA211" s="2"/>
      <c r="AB211" s="2"/>
      <c r="AC211" s="2"/>
      <c r="AD211" s="2"/>
      <c r="AE211" s="2"/>
      <c r="AF211" s="40"/>
      <c r="AG211" s="2"/>
      <c r="AH211" s="2"/>
    </row>
    <row r="212" spans="1:34" ht="13">
      <c r="A212" s="31" t="s">
        <v>797</v>
      </c>
      <c r="B212" s="32" t="s">
        <v>798</v>
      </c>
      <c r="C212" s="32" t="s">
        <v>798</v>
      </c>
      <c r="D212" s="32" t="s">
        <v>7</v>
      </c>
      <c r="E212" s="32" t="s">
        <v>7</v>
      </c>
      <c r="F212" s="32">
        <v>2018</v>
      </c>
      <c r="G212" s="32" t="s">
        <v>1494</v>
      </c>
      <c r="H212" s="33" t="s">
        <v>1772</v>
      </c>
      <c r="I212" s="32" t="s">
        <v>800</v>
      </c>
      <c r="J212" s="32" t="s">
        <v>1449</v>
      </c>
      <c r="K212" s="35" t="s">
        <v>2514</v>
      </c>
      <c r="L212" s="35"/>
      <c r="M212" s="35"/>
      <c r="N212" s="35" t="s">
        <v>2852</v>
      </c>
      <c r="O212" s="35" t="s">
        <v>2853</v>
      </c>
      <c r="P212" s="35" t="s">
        <v>2675</v>
      </c>
      <c r="Q212" s="35" t="s">
        <v>2641</v>
      </c>
      <c r="R212" s="35"/>
      <c r="S212" s="35"/>
      <c r="T212" s="35"/>
      <c r="U212" s="35"/>
      <c r="V212" s="35"/>
      <c r="W212" s="35"/>
      <c r="X212" s="35"/>
      <c r="Y212" s="35"/>
      <c r="Z212" s="35"/>
      <c r="AA212" s="35"/>
      <c r="AB212" s="35"/>
      <c r="AC212" s="35"/>
      <c r="AD212" s="35"/>
      <c r="AE212" s="35"/>
      <c r="AF212" s="69"/>
      <c r="AG212" s="35"/>
      <c r="AH212" s="35"/>
    </row>
    <row r="213" spans="1:34" ht="13" hidden="1">
      <c r="A213" s="3" t="s">
        <v>801</v>
      </c>
      <c r="B213" s="4" t="s">
        <v>802</v>
      </c>
      <c r="C213" s="4" t="s">
        <v>802</v>
      </c>
      <c r="D213" s="4" t="s">
        <v>7</v>
      </c>
      <c r="E213" s="4" t="s">
        <v>2517</v>
      </c>
      <c r="F213" s="4">
        <v>2018</v>
      </c>
      <c r="G213" s="4" t="s">
        <v>1494</v>
      </c>
      <c r="H213" s="5" t="s">
        <v>1773</v>
      </c>
      <c r="I213" s="4" t="s">
        <v>804</v>
      </c>
      <c r="J213" s="4" t="s">
        <v>1449</v>
      </c>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1:34" ht="13" hidden="1">
      <c r="A214" s="3" t="s">
        <v>805</v>
      </c>
      <c r="B214" s="4" t="s">
        <v>806</v>
      </c>
      <c r="C214" s="4" t="s">
        <v>806</v>
      </c>
      <c r="D214" s="4" t="s">
        <v>16</v>
      </c>
      <c r="E214" s="4"/>
      <c r="F214" s="4">
        <v>2018</v>
      </c>
      <c r="G214" s="4" t="s">
        <v>1774</v>
      </c>
      <c r="H214" s="5" t="s">
        <v>1775</v>
      </c>
      <c r="I214" s="4" t="s">
        <v>808</v>
      </c>
      <c r="J214" s="4" t="s">
        <v>1438</v>
      </c>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1:34" ht="13">
      <c r="A215" s="3" t="s">
        <v>809</v>
      </c>
      <c r="B215" s="4" t="s">
        <v>810</v>
      </c>
      <c r="C215" s="4" t="s">
        <v>810</v>
      </c>
      <c r="D215" s="4" t="s">
        <v>7</v>
      </c>
      <c r="E215" s="4" t="s">
        <v>7</v>
      </c>
      <c r="F215" s="4">
        <v>2018</v>
      </c>
      <c r="G215" s="4" t="s">
        <v>1460</v>
      </c>
      <c r="H215" s="5" t="s">
        <v>1776</v>
      </c>
      <c r="I215" s="4" t="s">
        <v>812</v>
      </c>
      <c r="J215" s="4" t="s">
        <v>1449</v>
      </c>
      <c r="K215" s="2" t="s">
        <v>2520</v>
      </c>
      <c r="L215" s="2"/>
      <c r="M215" s="2" t="s">
        <v>2524</v>
      </c>
      <c r="N215" s="2" t="s">
        <v>2854</v>
      </c>
      <c r="O215" s="2" t="s">
        <v>2855</v>
      </c>
      <c r="P215" s="2" t="s">
        <v>2653</v>
      </c>
      <c r="Q215" s="2" t="s">
        <v>2641</v>
      </c>
      <c r="R215" s="2"/>
      <c r="S215" s="2"/>
      <c r="T215" s="2"/>
      <c r="U215" s="2"/>
      <c r="V215" s="2"/>
      <c r="W215" s="2"/>
      <c r="X215" s="2"/>
      <c r="Y215" s="2"/>
      <c r="Z215" s="2"/>
      <c r="AA215" s="2"/>
      <c r="AB215" s="2"/>
      <c r="AC215" s="2"/>
      <c r="AD215" s="2"/>
      <c r="AE215" s="2"/>
      <c r="AF215" s="40"/>
      <c r="AG215" s="2"/>
      <c r="AH215" s="2"/>
    </row>
    <row r="216" spans="1:34" ht="22.5" customHeight="1">
      <c r="A216" s="7" t="s">
        <v>813</v>
      </c>
      <c r="B216" s="8" t="s">
        <v>814</v>
      </c>
      <c r="C216" s="8" t="s">
        <v>814</v>
      </c>
      <c r="D216" s="8" t="s">
        <v>7</v>
      </c>
      <c r="E216" s="8" t="s">
        <v>7</v>
      </c>
      <c r="F216" s="8">
        <v>2018</v>
      </c>
      <c r="G216" s="8" t="s">
        <v>1460</v>
      </c>
      <c r="H216" s="9" t="s">
        <v>1777</v>
      </c>
      <c r="I216" s="8" t="s">
        <v>816</v>
      </c>
      <c r="J216" s="8" t="s">
        <v>1449</v>
      </c>
      <c r="K216" s="11" t="s">
        <v>2526</v>
      </c>
      <c r="L216" s="11"/>
      <c r="M216" s="11" t="s">
        <v>2530</v>
      </c>
      <c r="N216" s="11" t="s">
        <v>2856</v>
      </c>
      <c r="O216" s="11" t="s">
        <v>2857</v>
      </c>
      <c r="P216" s="11" t="s">
        <v>2612</v>
      </c>
      <c r="Q216" s="11" t="s">
        <v>2612</v>
      </c>
      <c r="R216" s="11"/>
      <c r="S216" s="11"/>
      <c r="T216" s="11"/>
      <c r="U216" s="11"/>
      <c r="V216" s="11"/>
      <c r="W216" s="11"/>
      <c r="X216" s="11"/>
      <c r="Y216" s="11"/>
      <c r="Z216" s="11"/>
      <c r="AA216" s="11"/>
      <c r="AB216" s="11"/>
      <c r="AC216" s="11"/>
      <c r="AD216" s="11"/>
      <c r="AE216" s="11"/>
      <c r="AF216" s="46"/>
      <c r="AG216" s="11"/>
      <c r="AH216" s="11"/>
    </row>
    <row r="217" spans="1:34" ht="13">
      <c r="A217" s="31" t="s">
        <v>817</v>
      </c>
      <c r="B217" s="32" t="s">
        <v>818</v>
      </c>
      <c r="C217" s="32" t="s">
        <v>818</v>
      </c>
      <c r="D217" s="32" t="s">
        <v>7</v>
      </c>
      <c r="E217" s="32" t="s">
        <v>7</v>
      </c>
      <c r="F217" s="32">
        <v>2018</v>
      </c>
      <c r="G217" s="32" t="s">
        <v>1778</v>
      </c>
      <c r="H217" s="37" t="s">
        <v>1779</v>
      </c>
      <c r="I217" s="32" t="s">
        <v>820</v>
      </c>
      <c r="J217" s="32" t="s">
        <v>1438</v>
      </c>
      <c r="K217" s="35" t="s">
        <v>2532</v>
      </c>
      <c r="L217" s="35"/>
      <c r="M217" s="35" t="s">
        <v>2536</v>
      </c>
      <c r="N217" s="35" t="s">
        <v>2858</v>
      </c>
      <c r="O217" s="35" t="s">
        <v>2859</v>
      </c>
      <c r="P217" s="35" t="s">
        <v>2653</v>
      </c>
      <c r="Q217" s="35" t="s">
        <v>2636</v>
      </c>
      <c r="R217" s="35"/>
      <c r="S217" s="35"/>
      <c r="T217" s="35"/>
      <c r="U217" s="35"/>
      <c r="V217" s="35"/>
      <c r="W217" s="35"/>
      <c r="X217" s="35"/>
      <c r="Y217" s="35"/>
      <c r="Z217" s="35"/>
      <c r="AA217" s="35"/>
      <c r="AB217" s="35"/>
      <c r="AC217" s="35"/>
      <c r="AD217" s="35"/>
      <c r="AE217" s="35"/>
      <c r="AF217" s="69"/>
      <c r="AG217" s="35"/>
      <c r="AH217" s="35"/>
    </row>
    <row r="218" spans="1:34" ht="13" hidden="1">
      <c r="A218" s="3" t="s">
        <v>821</v>
      </c>
      <c r="B218" s="4" t="s">
        <v>822</v>
      </c>
      <c r="C218" s="4" t="s">
        <v>822</v>
      </c>
      <c r="D218" s="4" t="s">
        <v>7</v>
      </c>
      <c r="E218" s="4" t="s">
        <v>2537</v>
      </c>
      <c r="F218" s="4">
        <v>2018</v>
      </c>
      <c r="G218" s="4" t="s">
        <v>1712</v>
      </c>
      <c r="H218" s="5" t="s">
        <v>1780</v>
      </c>
      <c r="I218" s="4" t="s">
        <v>824</v>
      </c>
      <c r="J218" s="4" t="s">
        <v>1438</v>
      </c>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1:34" ht="13" hidden="1">
      <c r="A219" s="3" t="s">
        <v>825</v>
      </c>
      <c r="B219" s="4" t="s">
        <v>826</v>
      </c>
      <c r="C219" s="4" t="s">
        <v>826</v>
      </c>
      <c r="D219" s="4" t="s">
        <v>16</v>
      </c>
      <c r="E219" s="4"/>
      <c r="F219" s="4">
        <v>2018</v>
      </c>
      <c r="G219" s="4" t="s">
        <v>1539</v>
      </c>
      <c r="H219" s="5" t="s">
        <v>1781</v>
      </c>
      <c r="I219" s="4" t="s">
        <v>828</v>
      </c>
      <c r="J219" s="4" t="s">
        <v>1449</v>
      </c>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1:34" ht="13" hidden="1">
      <c r="A220" s="3" t="s">
        <v>597</v>
      </c>
      <c r="B220" s="4" t="s">
        <v>829</v>
      </c>
      <c r="C220" s="4" t="s">
        <v>829</v>
      </c>
      <c r="D220" s="4" t="s">
        <v>16</v>
      </c>
      <c r="E220" s="4"/>
      <c r="F220" s="4">
        <v>2018</v>
      </c>
      <c r="G220" s="4" t="s">
        <v>1782</v>
      </c>
      <c r="H220" s="5" t="s">
        <v>1783</v>
      </c>
      <c r="I220" s="4" t="s">
        <v>830</v>
      </c>
      <c r="J220" s="4" t="s">
        <v>1449</v>
      </c>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1:34" ht="13" hidden="1">
      <c r="A221" s="3" t="s">
        <v>831</v>
      </c>
      <c r="B221" s="4" t="s">
        <v>832</v>
      </c>
      <c r="C221" s="4" t="s">
        <v>832</v>
      </c>
      <c r="D221" s="4" t="s">
        <v>16</v>
      </c>
      <c r="E221" s="4"/>
      <c r="F221" s="4">
        <v>2018</v>
      </c>
      <c r="G221" s="4" t="s">
        <v>1784</v>
      </c>
      <c r="H221" s="5" t="s">
        <v>1785</v>
      </c>
      <c r="I221" s="4" t="s">
        <v>833</v>
      </c>
      <c r="J221" s="4" t="s">
        <v>1449</v>
      </c>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34" ht="13" hidden="1">
      <c r="A222" s="3" t="s">
        <v>407</v>
      </c>
      <c r="B222" s="4" t="s">
        <v>834</v>
      </c>
      <c r="C222" s="4" t="s">
        <v>834</v>
      </c>
      <c r="D222" s="4" t="s">
        <v>16</v>
      </c>
      <c r="E222" s="4"/>
      <c r="F222" s="4">
        <v>2018</v>
      </c>
      <c r="G222" s="4" t="s">
        <v>1786</v>
      </c>
      <c r="H222" s="5" t="s">
        <v>1787</v>
      </c>
      <c r="I222" s="4" t="s">
        <v>836</v>
      </c>
      <c r="J222" s="4" t="s">
        <v>1449</v>
      </c>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34" ht="13" hidden="1">
      <c r="A223" s="3" t="s">
        <v>837</v>
      </c>
      <c r="B223" s="4" t="s">
        <v>838</v>
      </c>
      <c r="C223" s="4" t="s">
        <v>838</v>
      </c>
      <c r="D223" s="4" t="s">
        <v>16</v>
      </c>
      <c r="E223" s="4"/>
      <c r="F223" s="4">
        <v>2018</v>
      </c>
      <c r="G223" s="4" t="s">
        <v>1535</v>
      </c>
      <c r="H223" s="5" t="s">
        <v>1788</v>
      </c>
      <c r="I223" s="4" t="s">
        <v>840</v>
      </c>
      <c r="J223" s="4" t="s">
        <v>1449</v>
      </c>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1:34" ht="13">
      <c r="A224" s="12" t="s">
        <v>841</v>
      </c>
      <c r="B224" s="13" t="s">
        <v>842</v>
      </c>
      <c r="C224" s="13" t="s">
        <v>842</v>
      </c>
      <c r="D224" s="13" t="s">
        <v>7</v>
      </c>
      <c r="E224" s="13" t="s">
        <v>2538</v>
      </c>
      <c r="F224" s="13">
        <v>2018</v>
      </c>
      <c r="G224" s="13" t="s">
        <v>1789</v>
      </c>
      <c r="H224" s="14" t="s">
        <v>1790</v>
      </c>
      <c r="I224" s="13" t="s">
        <v>843</v>
      </c>
      <c r="J224" s="13" t="s">
        <v>1449</v>
      </c>
      <c r="K224" s="15" t="s">
        <v>2540</v>
      </c>
      <c r="L224" s="15"/>
      <c r="M224" s="15" t="s">
        <v>2543</v>
      </c>
      <c r="N224" s="15" t="s">
        <v>2860</v>
      </c>
      <c r="O224" s="15" t="s">
        <v>2861</v>
      </c>
      <c r="P224" s="15" t="s">
        <v>2653</v>
      </c>
      <c r="Q224" s="15" t="s">
        <v>2636</v>
      </c>
      <c r="R224" s="15"/>
      <c r="S224" s="15"/>
      <c r="T224" s="15"/>
      <c r="U224" s="15"/>
      <c r="V224" s="15"/>
      <c r="W224" s="15"/>
      <c r="X224" s="15"/>
      <c r="Y224" s="15"/>
      <c r="Z224" s="15"/>
      <c r="AA224" s="15"/>
      <c r="AB224" s="15"/>
      <c r="AC224" s="15"/>
      <c r="AD224" s="15"/>
      <c r="AE224" s="15"/>
      <c r="AF224" s="47"/>
      <c r="AG224" s="15"/>
      <c r="AH224" s="15"/>
    </row>
    <row r="225" spans="1:34" ht="13" hidden="1">
      <c r="A225" s="3" t="s">
        <v>844</v>
      </c>
      <c r="B225" s="4" t="s">
        <v>845</v>
      </c>
      <c r="C225" s="4" t="s">
        <v>845</v>
      </c>
      <c r="D225" s="4" t="s">
        <v>16</v>
      </c>
      <c r="E225" s="4"/>
      <c r="F225" s="4">
        <v>2018</v>
      </c>
      <c r="G225" s="4" t="s">
        <v>1791</v>
      </c>
      <c r="H225" s="5" t="s">
        <v>1792</v>
      </c>
      <c r="I225" s="4" t="s">
        <v>847</v>
      </c>
      <c r="J225" s="4" t="s">
        <v>1438</v>
      </c>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1:34" ht="13">
      <c r="A226" s="3" t="s">
        <v>848</v>
      </c>
      <c r="B226" s="4" t="s">
        <v>849</v>
      </c>
      <c r="C226" s="4" t="s">
        <v>849</v>
      </c>
      <c r="D226" s="4" t="s">
        <v>7</v>
      </c>
      <c r="E226" s="4" t="s">
        <v>7</v>
      </c>
      <c r="F226" s="4">
        <v>2018</v>
      </c>
      <c r="G226" s="4" t="s">
        <v>1537</v>
      </c>
      <c r="H226" s="5" t="s">
        <v>1793</v>
      </c>
      <c r="I226" s="4" t="s">
        <v>851</v>
      </c>
      <c r="J226" s="4" t="s">
        <v>1449</v>
      </c>
      <c r="K226" s="2" t="s">
        <v>2545</v>
      </c>
      <c r="L226" s="2"/>
      <c r="M226" s="2" t="s">
        <v>2548</v>
      </c>
      <c r="N226" s="2" t="s">
        <v>2862</v>
      </c>
      <c r="O226" s="2" t="s">
        <v>2863</v>
      </c>
      <c r="P226" s="2" t="s">
        <v>2653</v>
      </c>
      <c r="Q226" s="2" t="s">
        <v>2636</v>
      </c>
      <c r="R226" s="2"/>
      <c r="S226" s="2"/>
      <c r="T226" s="2"/>
      <c r="U226" s="2"/>
      <c r="V226" s="2"/>
      <c r="W226" s="2"/>
      <c r="X226" s="2"/>
      <c r="Y226" s="2"/>
      <c r="Z226" s="2"/>
      <c r="AA226" s="2"/>
      <c r="AB226" s="2"/>
      <c r="AC226" s="2"/>
      <c r="AD226" s="2"/>
      <c r="AE226" s="2"/>
      <c r="AF226" s="40"/>
      <c r="AG226" s="2"/>
      <c r="AH226" s="2"/>
    </row>
    <row r="227" spans="1:34" ht="13" hidden="1">
      <c r="A227" s="3" t="s">
        <v>852</v>
      </c>
      <c r="B227" s="4" t="s">
        <v>853</v>
      </c>
      <c r="C227" s="4" t="s">
        <v>853</v>
      </c>
      <c r="D227" s="4" t="s">
        <v>7</v>
      </c>
      <c r="E227" s="4" t="s">
        <v>16</v>
      </c>
      <c r="F227" s="4">
        <v>2018</v>
      </c>
      <c r="G227" s="4" t="s">
        <v>1537</v>
      </c>
      <c r="H227" s="5" t="s">
        <v>1794</v>
      </c>
      <c r="I227" s="4" t="s">
        <v>855</v>
      </c>
      <c r="J227" s="4" t="s">
        <v>1449</v>
      </c>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1:34" ht="13" hidden="1">
      <c r="A228" s="3" t="s">
        <v>856</v>
      </c>
      <c r="B228" s="4" t="s">
        <v>857</v>
      </c>
      <c r="C228" s="4" t="s">
        <v>857</v>
      </c>
      <c r="D228" s="4" t="s">
        <v>7</v>
      </c>
      <c r="E228" s="4" t="s">
        <v>2549</v>
      </c>
      <c r="F228" s="4">
        <v>2018</v>
      </c>
      <c r="G228" s="4" t="s">
        <v>1795</v>
      </c>
      <c r="H228" s="5" t="s">
        <v>1796</v>
      </c>
      <c r="I228" s="4" t="s">
        <v>859</v>
      </c>
      <c r="J228" s="4" t="s">
        <v>1449</v>
      </c>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34" ht="13" hidden="1">
      <c r="A229" s="3" t="s">
        <v>860</v>
      </c>
      <c r="B229" s="4" t="s">
        <v>861</v>
      </c>
      <c r="C229" s="4" t="s">
        <v>861</v>
      </c>
      <c r="D229" s="4" t="s">
        <v>16</v>
      </c>
      <c r="E229" s="4"/>
      <c r="F229" s="4">
        <v>2018</v>
      </c>
      <c r="G229" s="4" t="s">
        <v>1539</v>
      </c>
      <c r="H229" s="5" t="s">
        <v>1797</v>
      </c>
      <c r="I229" s="6"/>
      <c r="J229" s="4" t="s">
        <v>1449</v>
      </c>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1:34" ht="13" hidden="1">
      <c r="A230" s="3" t="s">
        <v>863</v>
      </c>
      <c r="B230" s="4" t="s">
        <v>864</v>
      </c>
      <c r="C230" s="4" t="s">
        <v>864</v>
      </c>
      <c r="D230" s="4" t="s">
        <v>16</v>
      </c>
      <c r="E230" s="4"/>
      <c r="F230" s="4">
        <v>2018</v>
      </c>
      <c r="G230" s="4" t="s">
        <v>1798</v>
      </c>
      <c r="H230" s="5" t="s">
        <v>1799</v>
      </c>
      <c r="I230" s="4" t="s">
        <v>866</v>
      </c>
      <c r="J230" s="4" t="s">
        <v>1800</v>
      </c>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1:34" ht="13" hidden="1">
      <c r="A231" s="3" t="s">
        <v>403</v>
      </c>
      <c r="B231" s="4" t="s">
        <v>867</v>
      </c>
      <c r="C231" s="4" t="s">
        <v>867</v>
      </c>
      <c r="D231" s="4" t="s">
        <v>7</v>
      </c>
      <c r="E231" s="4" t="s">
        <v>2550</v>
      </c>
      <c r="F231" s="4">
        <v>2018</v>
      </c>
      <c r="G231" s="4" t="s">
        <v>1539</v>
      </c>
      <c r="H231" s="5" t="s">
        <v>1801</v>
      </c>
      <c r="I231" s="4" t="s">
        <v>869</v>
      </c>
      <c r="J231" s="4" t="s">
        <v>1449</v>
      </c>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1:34" ht="13" hidden="1">
      <c r="A232" s="3" t="s">
        <v>870</v>
      </c>
      <c r="B232" s="4" t="s">
        <v>871</v>
      </c>
      <c r="C232" s="4" t="s">
        <v>871</v>
      </c>
      <c r="D232" s="4" t="s">
        <v>16</v>
      </c>
      <c r="E232" s="4"/>
      <c r="F232" s="4">
        <v>2018</v>
      </c>
      <c r="G232" s="4" t="s">
        <v>1539</v>
      </c>
      <c r="H232" s="5" t="s">
        <v>1802</v>
      </c>
      <c r="I232" s="4" t="s">
        <v>873</v>
      </c>
      <c r="J232" s="4" t="s">
        <v>1449</v>
      </c>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1:34" ht="13" hidden="1">
      <c r="A233" s="3" t="s">
        <v>874</v>
      </c>
      <c r="B233" s="4" t="s">
        <v>875</v>
      </c>
      <c r="C233" s="4" t="s">
        <v>875</v>
      </c>
      <c r="D233" s="4" t="s">
        <v>16</v>
      </c>
      <c r="E233" s="4"/>
      <c r="F233" s="4">
        <v>2018</v>
      </c>
      <c r="G233" s="4" t="s">
        <v>1539</v>
      </c>
      <c r="H233" s="5" t="s">
        <v>1803</v>
      </c>
      <c r="I233" s="4" t="s">
        <v>877</v>
      </c>
      <c r="J233" s="4" t="s">
        <v>1449</v>
      </c>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1:34" ht="13" hidden="1">
      <c r="A234" s="3" t="s">
        <v>878</v>
      </c>
      <c r="B234" s="4" t="s">
        <v>879</v>
      </c>
      <c r="C234" s="4" t="s">
        <v>879</v>
      </c>
      <c r="D234" s="4" t="s">
        <v>16</v>
      </c>
      <c r="E234" s="4"/>
      <c r="F234" s="4">
        <v>2018</v>
      </c>
      <c r="G234" s="4" t="s">
        <v>1539</v>
      </c>
      <c r="H234" s="5" t="s">
        <v>1804</v>
      </c>
      <c r="I234" s="4" t="s">
        <v>881</v>
      </c>
      <c r="J234" s="4" t="s">
        <v>1449</v>
      </c>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1:34" ht="13" hidden="1">
      <c r="A235" s="3" t="s">
        <v>882</v>
      </c>
      <c r="B235" s="4" t="s">
        <v>883</v>
      </c>
      <c r="C235" s="4" t="s">
        <v>883</v>
      </c>
      <c r="D235" s="4" t="s">
        <v>16</v>
      </c>
      <c r="E235" s="4"/>
      <c r="F235" s="4">
        <v>2018</v>
      </c>
      <c r="G235" s="4" t="s">
        <v>1539</v>
      </c>
      <c r="H235" s="5" t="s">
        <v>1805</v>
      </c>
      <c r="I235" s="4" t="s">
        <v>885</v>
      </c>
      <c r="J235" s="4" t="s">
        <v>1449</v>
      </c>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1:34" ht="13">
      <c r="A236" s="3"/>
      <c r="B236" s="4"/>
      <c r="C236" s="4"/>
      <c r="D236" s="4"/>
      <c r="E236" s="4"/>
      <c r="F236" s="4"/>
      <c r="G236" s="4"/>
      <c r="H236" s="5"/>
      <c r="I236" s="4"/>
      <c r="J236" s="4"/>
      <c r="K236" s="2"/>
      <c r="L236" s="2"/>
      <c r="M236" s="2"/>
      <c r="N236" s="2"/>
      <c r="O236" s="2"/>
      <c r="P236" s="2"/>
      <c r="Q236" s="2"/>
      <c r="R236" s="2"/>
      <c r="S236" s="2"/>
      <c r="T236" s="2"/>
      <c r="U236" s="2"/>
      <c r="V236" s="2"/>
      <c r="W236" s="2"/>
      <c r="X236" s="2"/>
      <c r="Y236" s="2"/>
      <c r="Z236" s="2"/>
      <c r="AA236" s="2"/>
      <c r="AB236" s="2"/>
      <c r="AC236" s="2"/>
      <c r="AD236" s="2"/>
      <c r="AE236" s="2"/>
      <c r="AF236" s="40"/>
      <c r="AG236" s="2"/>
      <c r="AH236" s="2"/>
    </row>
    <row r="237" spans="1:34" ht="13">
      <c r="A237" s="3"/>
      <c r="B237" s="4"/>
      <c r="C237" s="4"/>
      <c r="D237" s="4">
        <f t="shared" ref="D237:E237" si="6">COUNTIF(D2:D235, "Y*")</f>
        <v>134</v>
      </c>
      <c r="E237" s="4">
        <f t="shared" si="6"/>
        <v>84</v>
      </c>
      <c r="F237" s="4"/>
      <c r="G237" s="4"/>
      <c r="H237" s="5"/>
      <c r="I237" s="4"/>
      <c r="J237" s="4"/>
      <c r="K237" s="2"/>
      <c r="L237" s="2"/>
      <c r="M237" s="2"/>
      <c r="N237" s="2"/>
      <c r="O237" s="2"/>
      <c r="P237" s="2">
        <f t="shared" ref="P237:Q237" si="7">COUNTIF(P2:P236, "Note*")</f>
        <v>15</v>
      </c>
      <c r="Q237" s="2">
        <f t="shared" si="7"/>
        <v>15</v>
      </c>
      <c r="R237" s="2"/>
      <c r="S237" s="2"/>
      <c r="T237" s="2"/>
      <c r="U237" s="2"/>
      <c r="V237" s="2"/>
      <c r="W237" s="2"/>
      <c r="X237" s="2"/>
      <c r="Y237" s="2"/>
      <c r="Z237" s="2"/>
      <c r="AA237" s="2"/>
      <c r="AB237" s="2"/>
      <c r="AC237" s="2"/>
      <c r="AD237" s="2"/>
      <c r="AE237" s="2"/>
      <c r="AF237" s="40"/>
      <c r="AG237" s="2"/>
      <c r="AH237" s="2"/>
    </row>
    <row r="238" spans="1:34" ht="1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40"/>
      <c r="AG238" s="2"/>
      <c r="AH238" s="2"/>
    </row>
    <row r="239" spans="1:34" ht="1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40"/>
      <c r="AG239" s="2"/>
      <c r="AH239" s="2"/>
    </row>
    <row r="240" spans="1:34" ht="1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40"/>
      <c r="AG240" s="2"/>
      <c r="AH240" s="2"/>
    </row>
    <row r="241" spans="1:34" ht="1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40"/>
      <c r="AG241" s="2"/>
      <c r="AH241" s="2"/>
    </row>
    <row r="242" spans="1:34" ht="1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40"/>
      <c r="AG242" s="2"/>
      <c r="AH242" s="2"/>
    </row>
    <row r="243" spans="1:34" ht="1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40"/>
      <c r="AG243" s="2"/>
      <c r="AH243" s="2"/>
    </row>
    <row r="244" spans="1:34" ht="1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40"/>
      <c r="AG244" s="2"/>
      <c r="AH244" s="2"/>
    </row>
    <row r="245" spans="1:34" ht="1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40"/>
      <c r="AG245" s="2"/>
      <c r="AH245" s="2"/>
    </row>
    <row r="246" spans="1:34" ht="1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40"/>
      <c r="AG246" s="2"/>
      <c r="AH246" s="2"/>
    </row>
    <row r="247" spans="1:34" ht="1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40"/>
      <c r="AG247" s="2"/>
      <c r="AH247" s="2"/>
    </row>
    <row r="248" spans="1:34" ht="1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40"/>
      <c r="AG248" s="2"/>
      <c r="AH248" s="2"/>
    </row>
    <row r="249" spans="1:34" ht="1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40"/>
      <c r="AG249" s="2"/>
      <c r="AH249" s="2"/>
    </row>
    <row r="250" spans="1:34" ht="1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40"/>
      <c r="AG250" s="2"/>
      <c r="AH250" s="2"/>
    </row>
    <row r="251" spans="1:34" ht="1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40"/>
      <c r="AG251" s="2"/>
      <c r="AH251" s="2"/>
    </row>
    <row r="252" spans="1:34" ht="1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40"/>
      <c r="AG252" s="2"/>
      <c r="AH252" s="2"/>
    </row>
    <row r="253" spans="1:34" ht="1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40"/>
      <c r="AG253" s="2"/>
      <c r="AH253" s="2"/>
    </row>
    <row r="254" spans="1:34" ht="1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40"/>
      <c r="AG254" s="2"/>
      <c r="AH254" s="2"/>
    </row>
    <row r="255" spans="1:34" ht="1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40"/>
      <c r="AG255" s="2"/>
      <c r="AH255" s="2"/>
    </row>
    <row r="256" spans="1:34" ht="1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40"/>
      <c r="AG256" s="2"/>
      <c r="AH256" s="2"/>
    </row>
    <row r="257" spans="1:34" ht="1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40"/>
      <c r="AG257" s="2"/>
      <c r="AH257" s="2"/>
    </row>
    <row r="258" spans="1:34" ht="1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40"/>
      <c r="AG258" s="2"/>
      <c r="AH258" s="2"/>
    </row>
    <row r="259" spans="1:34" ht="1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40"/>
      <c r="AG259" s="2"/>
      <c r="AH259" s="2"/>
    </row>
    <row r="260" spans="1:34" ht="1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40"/>
      <c r="AG260" s="2"/>
      <c r="AH260" s="2"/>
    </row>
    <row r="261" spans="1:34" ht="1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40"/>
      <c r="AG261" s="2"/>
      <c r="AH261" s="2"/>
    </row>
    <row r="262" spans="1:34" ht="1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40"/>
      <c r="AG262" s="2"/>
      <c r="AH262" s="2"/>
    </row>
    <row r="263" spans="1:34" ht="1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40"/>
      <c r="AG263" s="2"/>
      <c r="AH263" s="2"/>
    </row>
    <row r="264" spans="1:34" ht="1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40"/>
      <c r="AG264" s="2"/>
      <c r="AH264" s="2"/>
    </row>
    <row r="265" spans="1:34" ht="1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40"/>
      <c r="AG265" s="2"/>
      <c r="AH265" s="2"/>
    </row>
    <row r="266" spans="1:34" ht="1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40"/>
      <c r="AG266" s="2"/>
      <c r="AH266" s="2"/>
    </row>
    <row r="267" spans="1:34" ht="1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40"/>
      <c r="AG267" s="2"/>
      <c r="AH267" s="2"/>
    </row>
    <row r="268" spans="1:34" ht="1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40"/>
      <c r="AG268" s="2"/>
      <c r="AH268" s="2"/>
    </row>
    <row r="269" spans="1:34" ht="1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40"/>
      <c r="AG269" s="2"/>
      <c r="AH269" s="2"/>
    </row>
    <row r="270" spans="1:34" ht="1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40"/>
      <c r="AG270" s="2"/>
      <c r="AH270" s="2"/>
    </row>
    <row r="271" spans="1:34" ht="1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40"/>
      <c r="AG271" s="2"/>
      <c r="AH271" s="2"/>
    </row>
    <row r="272" spans="1:34" ht="1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40"/>
      <c r="AG272" s="2"/>
      <c r="AH272" s="2"/>
    </row>
    <row r="273" spans="1:34" ht="1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40"/>
      <c r="AG273" s="2"/>
      <c r="AH273" s="2"/>
    </row>
    <row r="274" spans="1:34" ht="1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40"/>
      <c r="AG274" s="2"/>
      <c r="AH274" s="2"/>
    </row>
    <row r="275" spans="1:34" ht="1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40"/>
      <c r="AG275" s="2"/>
      <c r="AH275" s="2"/>
    </row>
    <row r="276" spans="1:34" ht="1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40"/>
      <c r="AG276" s="2"/>
      <c r="AH276" s="2"/>
    </row>
    <row r="277" spans="1:34" ht="1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40"/>
      <c r="AG277" s="2"/>
      <c r="AH277" s="2"/>
    </row>
    <row r="278" spans="1:34" ht="1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40"/>
      <c r="AG278" s="2"/>
      <c r="AH278" s="2"/>
    </row>
    <row r="279" spans="1:34" ht="1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40"/>
      <c r="AG279" s="2"/>
      <c r="AH279" s="2"/>
    </row>
    <row r="280" spans="1:34" ht="1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40"/>
      <c r="AG280" s="2"/>
      <c r="AH280" s="2"/>
    </row>
    <row r="281" spans="1:34" ht="1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40"/>
      <c r="AG281" s="2"/>
      <c r="AH281" s="2"/>
    </row>
    <row r="282" spans="1:34" ht="1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40"/>
      <c r="AG282" s="2"/>
      <c r="AH282" s="2"/>
    </row>
    <row r="283" spans="1:34" ht="1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40"/>
      <c r="AG283" s="2"/>
      <c r="AH283" s="2"/>
    </row>
    <row r="284" spans="1:34" ht="1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40"/>
      <c r="AG284" s="2"/>
      <c r="AH284" s="2"/>
    </row>
    <row r="285" spans="1:34" ht="1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40"/>
      <c r="AG285" s="2"/>
      <c r="AH285" s="2"/>
    </row>
    <row r="286" spans="1:34" ht="1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40"/>
      <c r="AG286" s="2"/>
      <c r="AH286" s="2"/>
    </row>
    <row r="287" spans="1:34" ht="1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40"/>
      <c r="AG287" s="2"/>
      <c r="AH287" s="2"/>
    </row>
    <row r="288" spans="1:34" ht="1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40"/>
      <c r="AG288" s="2"/>
      <c r="AH288" s="2"/>
    </row>
    <row r="289" spans="1:34" ht="1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40"/>
      <c r="AG289" s="2"/>
      <c r="AH289" s="2"/>
    </row>
    <row r="290" spans="1:34" ht="1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40"/>
      <c r="AG290" s="2"/>
      <c r="AH290" s="2"/>
    </row>
    <row r="291" spans="1:34" ht="1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40"/>
      <c r="AG291" s="2"/>
      <c r="AH291" s="2"/>
    </row>
    <row r="292" spans="1:34" ht="1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40"/>
      <c r="AG292" s="2"/>
      <c r="AH292" s="2"/>
    </row>
    <row r="293" spans="1:34" ht="1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40"/>
      <c r="AG293" s="2"/>
      <c r="AH293" s="2"/>
    </row>
    <row r="294" spans="1:34" ht="1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40"/>
      <c r="AG294" s="2"/>
      <c r="AH294" s="2"/>
    </row>
    <row r="295" spans="1:34" ht="1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40"/>
      <c r="AG295" s="2"/>
      <c r="AH295" s="2"/>
    </row>
    <row r="296" spans="1:34" ht="1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40"/>
      <c r="AG296" s="2"/>
      <c r="AH296" s="2"/>
    </row>
    <row r="297" spans="1:34" ht="1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40"/>
      <c r="AG297" s="2"/>
      <c r="AH297" s="2"/>
    </row>
    <row r="298" spans="1:34" ht="1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40"/>
      <c r="AG298" s="2"/>
      <c r="AH298" s="2"/>
    </row>
    <row r="299" spans="1:34" ht="1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40"/>
      <c r="AG299" s="2"/>
      <c r="AH299" s="2"/>
    </row>
    <row r="300" spans="1:34" ht="1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40"/>
      <c r="AG300" s="2"/>
      <c r="AH300" s="2"/>
    </row>
    <row r="301" spans="1:34" ht="1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40"/>
      <c r="AG301" s="2"/>
      <c r="AH301" s="2"/>
    </row>
    <row r="302" spans="1:34" ht="1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40"/>
      <c r="AG302" s="2"/>
      <c r="AH302" s="2"/>
    </row>
    <row r="303" spans="1:34" ht="1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40"/>
      <c r="AG303" s="2"/>
      <c r="AH303" s="2"/>
    </row>
    <row r="304" spans="1:34" ht="1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40"/>
      <c r="AG304" s="2"/>
      <c r="AH304" s="2"/>
    </row>
    <row r="305" spans="1:34" ht="1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40"/>
      <c r="AG305" s="2"/>
      <c r="AH305" s="2"/>
    </row>
    <row r="306" spans="1:34" ht="1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40"/>
      <c r="AG306" s="2"/>
      <c r="AH306" s="2"/>
    </row>
    <row r="307" spans="1:34" ht="1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40"/>
      <c r="AG307" s="2"/>
      <c r="AH307" s="2"/>
    </row>
    <row r="308" spans="1:34" ht="1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40"/>
      <c r="AG308" s="2"/>
      <c r="AH308" s="2"/>
    </row>
    <row r="309" spans="1:34" ht="1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40"/>
      <c r="AG309" s="2"/>
      <c r="AH309" s="2"/>
    </row>
    <row r="310" spans="1:34" ht="1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40"/>
      <c r="AG310" s="2"/>
      <c r="AH310" s="2"/>
    </row>
    <row r="311" spans="1:34" ht="1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40"/>
      <c r="AG311" s="2"/>
      <c r="AH311" s="2"/>
    </row>
    <row r="312" spans="1:34" ht="1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40"/>
      <c r="AG312" s="2"/>
      <c r="AH312" s="2"/>
    </row>
    <row r="313" spans="1:34" ht="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40"/>
      <c r="AG313" s="2"/>
      <c r="AH313" s="2"/>
    </row>
    <row r="314" spans="1:34" ht="1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40"/>
      <c r="AG314" s="2"/>
      <c r="AH314" s="2"/>
    </row>
    <row r="315" spans="1:34" ht="1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40"/>
      <c r="AG315" s="2"/>
      <c r="AH315" s="2"/>
    </row>
    <row r="316" spans="1:34" ht="1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40"/>
      <c r="AG316" s="2"/>
      <c r="AH316" s="2"/>
    </row>
    <row r="317" spans="1:34" ht="1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40"/>
      <c r="AG317" s="2"/>
      <c r="AH317" s="2"/>
    </row>
    <row r="318" spans="1:34" ht="1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40"/>
      <c r="AG318" s="2"/>
      <c r="AH318" s="2"/>
    </row>
    <row r="319" spans="1:34" ht="1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40"/>
      <c r="AG319" s="2"/>
      <c r="AH319" s="2"/>
    </row>
    <row r="320" spans="1:34" ht="1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40"/>
      <c r="AG320" s="2"/>
      <c r="AH320" s="2"/>
    </row>
    <row r="321" spans="1:34" ht="1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40"/>
      <c r="AG321" s="2"/>
      <c r="AH321" s="2"/>
    </row>
    <row r="322" spans="1:34" ht="1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40"/>
      <c r="AG322" s="2"/>
      <c r="AH322" s="2"/>
    </row>
    <row r="323" spans="1:34" ht="1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40"/>
      <c r="AG323" s="2"/>
      <c r="AH323" s="2"/>
    </row>
    <row r="324" spans="1:34" ht="1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40"/>
      <c r="AG324" s="2"/>
      <c r="AH324" s="2"/>
    </row>
    <row r="325" spans="1:34" ht="1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40"/>
      <c r="AG325" s="2"/>
      <c r="AH325" s="2"/>
    </row>
    <row r="326" spans="1:34" ht="1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40"/>
      <c r="AG326" s="2"/>
      <c r="AH326" s="2"/>
    </row>
    <row r="327" spans="1:34" ht="1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40"/>
      <c r="AG327" s="2"/>
      <c r="AH327" s="2"/>
    </row>
    <row r="328" spans="1:34" ht="1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40"/>
      <c r="AG328" s="2"/>
      <c r="AH328" s="2"/>
    </row>
    <row r="329" spans="1:34" ht="1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40"/>
      <c r="AG329" s="2"/>
      <c r="AH329" s="2"/>
    </row>
    <row r="330" spans="1:34" ht="1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40"/>
      <c r="AG330" s="2"/>
      <c r="AH330" s="2"/>
    </row>
    <row r="331" spans="1:34" ht="1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40"/>
      <c r="AG331" s="2"/>
      <c r="AH331" s="2"/>
    </row>
    <row r="332" spans="1:34" ht="1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40"/>
      <c r="AG332" s="2"/>
      <c r="AH332" s="2"/>
    </row>
    <row r="333" spans="1:34" ht="1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40"/>
      <c r="AG333" s="2"/>
      <c r="AH333" s="2"/>
    </row>
    <row r="334" spans="1:34" ht="1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40"/>
      <c r="AG334" s="2"/>
      <c r="AH334" s="2"/>
    </row>
    <row r="335" spans="1:34" ht="1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40"/>
      <c r="AG335" s="2"/>
      <c r="AH335" s="2"/>
    </row>
    <row r="336" spans="1:34" ht="1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40"/>
      <c r="AG336" s="2"/>
      <c r="AH336" s="2"/>
    </row>
    <row r="337" spans="1:34" ht="1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40"/>
      <c r="AG337" s="2"/>
      <c r="AH337" s="2"/>
    </row>
    <row r="338" spans="1:34" ht="1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40"/>
      <c r="AG338" s="2"/>
      <c r="AH338" s="2"/>
    </row>
    <row r="339" spans="1:34" ht="1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40"/>
      <c r="AG339" s="2"/>
      <c r="AH339" s="2"/>
    </row>
    <row r="340" spans="1:34" ht="1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40"/>
      <c r="AG340" s="2"/>
      <c r="AH340" s="2"/>
    </row>
    <row r="341" spans="1:34" ht="1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40"/>
      <c r="AG341" s="2"/>
      <c r="AH341" s="2"/>
    </row>
    <row r="342" spans="1:34" ht="1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40"/>
      <c r="AG342" s="2"/>
      <c r="AH342" s="2"/>
    </row>
    <row r="343" spans="1:34" ht="1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40"/>
      <c r="AG343" s="2"/>
      <c r="AH343" s="2"/>
    </row>
    <row r="344" spans="1:34" ht="1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40"/>
      <c r="AG344" s="2"/>
      <c r="AH344" s="2"/>
    </row>
    <row r="345" spans="1:34" ht="1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40"/>
      <c r="AG345" s="2"/>
      <c r="AH345" s="2"/>
    </row>
    <row r="346" spans="1:34" ht="1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40"/>
      <c r="AG346" s="2"/>
      <c r="AH346" s="2"/>
    </row>
    <row r="347" spans="1:34" ht="1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40"/>
      <c r="AG347" s="2"/>
      <c r="AH347" s="2"/>
    </row>
    <row r="348" spans="1:34" ht="1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40"/>
      <c r="AG348" s="2"/>
      <c r="AH348" s="2"/>
    </row>
    <row r="349" spans="1:34" ht="1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40"/>
      <c r="AG349" s="2"/>
      <c r="AH349" s="2"/>
    </row>
    <row r="350" spans="1:34" ht="1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40"/>
      <c r="AG350" s="2"/>
      <c r="AH350" s="2"/>
    </row>
    <row r="351" spans="1:34" ht="1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40"/>
      <c r="AG351" s="2"/>
      <c r="AH351" s="2"/>
    </row>
    <row r="352" spans="1:34" ht="1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40"/>
      <c r="AG352" s="2"/>
      <c r="AH352" s="2"/>
    </row>
    <row r="353" spans="1:34" ht="1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40"/>
      <c r="AG353" s="2"/>
      <c r="AH353" s="2"/>
    </row>
    <row r="354" spans="1:34" ht="1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40"/>
      <c r="AG354" s="2"/>
      <c r="AH354" s="2"/>
    </row>
    <row r="355" spans="1:34" ht="1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40"/>
      <c r="AG355" s="2"/>
      <c r="AH355" s="2"/>
    </row>
    <row r="356" spans="1:34" ht="1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40"/>
      <c r="AG356" s="2"/>
      <c r="AH356" s="2"/>
    </row>
    <row r="357" spans="1:34" ht="1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40"/>
      <c r="AG357" s="2"/>
      <c r="AH357" s="2"/>
    </row>
    <row r="358" spans="1:34" ht="1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40"/>
      <c r="AG358" s="2"/>
      <c r="AH358" s="2"/>
    </row>
    <row r="359" spans="1:34" ht="1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40"/>
      <c r="AG359" s="2"/>
      <c r="AH359" s="2"/>
    </row>
    <row r="360" spans="1:34" ht="1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40"/>
      <c r="AG360" s="2"/>
      <c r="AH360" s="2"/>
    </row>
    <row r="361" spans="1:34" ht="1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40"/>
      <c r="AG361" s="2"/>
      <c r="AH361" s="2"/>
    </row>
    <row r="362" spans="1:34" ht="1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40"/>
      <c r="AG362" s="2"/>
      <c r="AH362" s="2"/>
    </row>
    <row r="363" spans="1:34" ht="1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40"/>
      <c r="AG363" s="2"/>
      <c r="AH363" s="2"/>
    </row>
    <row r="364" spans="1:34" ht="1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40"/>
      <c r="AG364" s="2"/>
      <c r="AH364" s="2"/>
    </row>
    <row r="365" spans="1:34" ht="1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40"/>
      <c r="AG365" s="2"/>
      <c r="AH365" s="2"/>
    </row>
    <row r="366" spans="1:34" ht="1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40"/>
      <c r="AG366" s="2"/>
      <c r="AH366" s="2"/>
    </row>
    <row r="367" spans="1:34" ht="1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40"/>
      <c r="AG367" s="2"/>
      <c r="AH367" s="2"/>
    </row>
    <row r="368" spans="1:34" ht="1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40"/>
      <c r="AG368" s="2"/>
      <c r="AH368" s="2"/>
    </row>
    <row r="369" spans="1:34" ht="1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40"/>
      <c r="AG369" s="2"/>
      <c r="AH369" s="2"/>
    </row>
    <row r="370" spans="1:34" ht="1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40"/>
      <c r="AG370" s="2"/>
      <c r="AH370" s="2"/>
    </row>
    <row r="371" spans="1:34" ht="1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40"/>
      <c r="AG371" s="2"/>
      <c r="AH371" s="2"/>
    </row>
    <row r="372" spans="1:34" ht="1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40"/>
      <c r="AG372" s="2"/>
      <c r="AH372" s="2"/>
    </row>
    <row r="373" spans="1:34" ht="1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40"/>
      <c r="AG373" s="2"/>
      <c r="AH373" s="2"/>
    </row>
    <row r="374" spans="1:34" ht="1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40"/>
      <c r="AG374" s="2"/>
      <c r="AH374" s="2"/>
    </row>
    <row r="375" spans="1:34" ht="1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40"/>
      <c r="AG375" s="2"/>
      <c r="AH375" s="2"/>
    </row>
    <row r="376" spans="1:34" ht="1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40"/>
      <c r="AG376" s="2"/>
      <c r="AH376" s="2"/>
    </row>
    <row r="377" spans="1:34" ht="1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40"/>
      <c r="AG377" s="2"/>
      <c r="AH377" s="2"/>
    </row>
    <row r="378" spans="1:34" ht="1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40"/>
      <c r="AG378" s="2"/>
      <c r="AH378" s="2"/>
    </row>
    <row r="379" spans="1:34" ht="1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40"/>
      <c r="AG379" s="2"/>
      <c r="AH379" s="2"/>
    </row>
    <row r="380" spans="1:34" ht="1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40"/>
      <c r="AG380" s="2"/>
      <c r="AH380" s="2"/>
    </row>
    <row r="381" spans="1:34" ht="1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40"/>
      <c r="AG381" s="2"/>
      <c r="AH381" s="2"/>
    </row>
    <row r="382" spans="1:34" ht="1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40"/>
      <c r="AG382" s="2"/>
      <c r="AH382" s="2"/>
    </row>
    <row r="383" spans="1:34" ht="1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40"/>
      <c r="AG383" s="2"/>
      <c r="AH383" s="2"/>
    </row>
    <row r="384" spans="1:34" ht="1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40"/>
      <c r="AG384" s="2"/>
      <c r="AH384" s="2"/>
    </row>
    <row r="385" spans="1:34" ht="1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40"/>
      <c r="AG385" s="2"/>
      <c r="AH385" s="2"/>
    </row>
    <row r="386" spans="1:34" ht="1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40"/>
      <c r="AG386" s="2"/>
      <c r="AH386" s="2"/>
    </row>
    <row r="387" spans="1:34" ht="1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40"/>
      <c r="AG387" s="2"/>
      <c r="AH387" s="2"/>
    </row>
    <row r="388" spans="1:34" ht="1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40"/>
      <c r="AG388" s="2"/>
      <c r="AH388" s="2"/>
    </row>
    <row r="389" spans="1:34" ht="1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40"/>
      <c r="AG389" s="2"/>
      <c r="AH389" s="2"/>
    </row>
    <row r="390" spans="1:34" ht="1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40"/>
      <c r="AG390" s="2"/>
      <c r="AH390" s="2"/>
    </row>
    <row r="391" spans="1:34" ht="1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40"/>
      <c r="AG391" s="2"/>
      <c r="AH391" s="2"/>
    </row>
    <row r="392" spans="1:34" ht="1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40"/>
      <c r="AG392" s="2"/>
      <c r="AH392" s="2"/>
    </row>
    <row r="393" spans="1:34" ht="1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40"/>
      <c r="AG393" s="2"/>
      <c r="AH393" s="2"/>
    </row>
    <row r="394" spans="1:34" ht="1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40"/>
      <c r="AG394" s="2"/>
      <c r="AH394" s="2"/>
    </row>
    <row r="395" spans="1:34" ht="1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40"/>
      <c r="AG395" s="2"/>
      <c r="AH395" s="2"/>
    </row>
    <row r="396" spans="1:34" ht="1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40"/>
      <c r="AG396" s="2"/>
      <c r="AH396" s="2"/>
    </row>
    <row r="397" spans="1:34" ht="1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40"/>
      <c r="AG397" s="2"/>
      <c r="AH397" s="2"/>
    </row>
    <row r="398" spans="1:34" ht="1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40"/>
      <c r="AG398" s="2"/>
      <c r="AH398" s="2"/>
    </row>
    <row r="399" spans="1:34" ht="1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40"/>
      <c r="AG399" s="2"/>
      <c r="AH399" s="2"/>
    </row>
    <row r="400" spans="1:34" ht="1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40"/>
      <c r="AG400" s="2"/>
      <c r="AH400" s="2"/>
    </row>
    <row r="401" spans="1:34" ht="1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40"/>
      <c r="AG401" s="2"/>
      <c r="AH401" s="2"/>
    </row>
    <row r="402" spans="1:34" ht="1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40"/>
      <c r="AG402" s="2"/>
      <c r="AH402" s="2"/>
    </row>
    <row r="403" spans="1:34" ht="1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40"/>
      <c r="AG403" s="2"/>
      <c r="AH403" s="2"/>
    </row>
    <row r="404" spans="1:34" ht="1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40"/>
      <c r="AG404" s="2"/>
      <c r="AH404" s="2"/>
    </row>
    <row r="405" spans="1:34" ht="1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40"/>
      <c r="AG405" s="2"/>
      <c r="AH405" s="2"/>
    </row>
    <row r="406" spans="1:34" ht="1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40"/>
      <c r="AG406" s="2"/>
      <c r="AH406" s="2"/>
    </row>
    <row r="407" spans="1:34" ht="1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40"/>
      <c r="AG407" s="2"/>
      <c r="AH407" s="2"/>
    </row>
    <row r="408" spans="1:34" ht="1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40"/>
      <c r="AG408" s="2"/>
      <c r="AH408" s="2"/>
    </row>
    <row r="409" spans="1:34" ht="1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40"/>
      <c r="AG409" s="2"/>
      <c r="AH409" s="2"/>
    </row>
    <row r="410" spans="1:34" ht="1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40"/>
      <c r="AG410" s="2"/>
      <c r="AH410" s="2"/>
    </row>
    <row r="411" spans="1:34" ht="1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40"/>
      <c r="AG411" s="2"/>
      <c r="AH411" s="2"/>
    </row>
    <row r="412" spans="1:34" ht="1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40"/>
      <c r="AG412" s="2"/>
      <c r="AH412" s="2"/>
    </row>
    <row r="413" spans="1:34" ht="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40"/>
      <c r="AG413" s="2"/>
      <c r="AH413" s="2"/>
    </row>
    <row r="414" spans="1:34" ht="1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40"/>
      <c r="AG414" s="2"/>
      <c r="AH414" s="2"/>
    </row>
    <row r="415" spans="1:34" ht="1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40"/>
      <c r="AG415" s="2"/>
      <c r="AH415" s="2"/>
    </row>
    <row r="416" spans="1:34" ht="1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40"/>
      <c r="AG416" s="2"/>
      <c r="AH416" s="2"/>
    </row>
    <row r="417" spans="1:34" ht="1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40"/>
      <c r="AG417" s="2"/>
      <c r="AH417" s="2"/>
    </row>
    <row r="418" spans="1:34" ht="1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40"/>
      <c r="AG418" s="2"/>
      <c r="AH418" s="2"/>
    </row>
    <row r="419" spans="1:34" ht="1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40"/>
      <c r="AG419" s="2"/>
      <c r="AH419" s="2"/>
    </row>
    <row r="420" spans="1:34" ht="1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40"/>
      <c r="AG420" s="2"/>
      <c r="AH420" s="2"/>
    </row>
    <row r="421" spans="1:34" ht="1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40"/>
      <c r="AG421" s="2"/>
      <c r="AH421" s="2"/>
    </row>
    <row r="422" spans="1:34" ht="1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40"/>
      <c r="AG422" s="2"/>
      <c r="AH422" s="2"/>
    </row>
    <row r="423" spans="1:34" ht="1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40"/>
      <c r="AG423" s="2"/>
      <c r="AH423" s="2"/>
    </row>
    <row r="424" spans="1:34" ht="1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40"/>
      <c r="AG424" s="2"/>
      <c r="AH424" s="2"/>
    </row>
    <row r="425" spans="1:34" ht="1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40"/>
      <c r="AG425" s="2"/>
      <c r="AH425" s="2"/>
    </row>
    <row r="426" spans="1:34" ht="1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40"/>
      <c r="AG426" s="2"/>
      <c r="AH426" s="2"/>
    </row>
    <row r="427" spans="1:34" ht="1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40"/>
      <c r="AG427" s="2"/>
      <c r="AH427" s="2"/>
    </row>
    <row r="428" spans="1:34" ht="1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40"/>
      <c r="AG428" s="2"/>
      <c r="AH428" s="2"/>
    </row>
    <row r="429" spans="1:34" ht="1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40"/>
      <c r="AG429" s="2"/>
      <c r="AH429" s="2"/>
    </row>
    <row r="430" spans="1:34" ht="1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40"/>
      <c r="AG430" s="2"/>
      <c r="AH430" s="2"/>
    </row>
    <row r="431" spans="1:34" ht="1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40"/>
      <c r="AG431" s="2"/>
      <c r="AH431" s="2"/>
    </row>
    <row r="432" spans="1:34" ht="1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40"/>
      <c r="AG432" s="2"/>
      <c r="AH432" s="2"/>
    </row>
    <row r="433" spans="1:34" ht="1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40"/>
      <c r="AG433" s="2"/>
      <c r="AH433" s="2"/>
    </row>
    <row r="434" spans="1:34" ht="1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40"/>
      <c r="AG434" s="2"/>
      <c r="AH434" s="2"/>
    </row>
    <row r="435" spans="1:34" ht="1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40"/>
      <c r="AG435" s="2"/>
      <c r="AH435" s="2"/>
    </row>
    <row r="436" spans="1:34" ht="1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40"/>
      <c r="AG436" s="2"/>
      <c r="AH436" s="2"/>
    </row>
    <row r="437" spans="1:34" ht="1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40"/>
      <c r="AG437" s="2"/>
      <c r="AH437" s="2"/>
    </row>
    <row r="438" spans="1:34" ht="1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40"/>
      <c r="AG438" s="2"/>
      <c r="AH438" s="2"/>
    </row>
    <row r="439" spans="1:34" ht="1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40"/>
      <c r="AG439" s="2"/>
      <c r="AH439" s="2"/>
    </row>
    <row r="440" spans="1:34" ht="1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40"/>
      <c r="AG440" s="2"/>
      <c r="AH440" s="2"/>
    </row>
    <row r="441" spans="1:34" ht="1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40"/>
      <c r="AG441" s="2"/>
      <c r="AH441" s="2"/>
    </row>
    <row r="442" spans="1:34" ht="1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40"/>
      <c r="AG442" s="2"/>
      <c r="AH442" s="2"/>
    </row>
    <row r="443" spans="1:34" ht="1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40"/>
      <c r="AG443" s="2"/>
      <c r="AH443" s="2"/>
    </row>
    <row r="444" spans="1:34" ht="1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40"/>
      <c r="AG444" s="2"/>
      <c r="AH444" s="2"/>
    </row>
    <row r="445" spans="1:34" ht="1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40"/>
      <c r="AG445" s="2"/>
      <c r="AH445" s="2"/>
    </row>
    <row r="446" spans="1:34" ht="1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40"/>
      <c r="AG446" s="2"/>
      <c r="AH446" s="2"/>
    </row>
    <row r="447" spans="1:34" ht="1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40"/>
      <c r="AG447" s="2"/>
      <c r="AH447" s="2"/>
    </row>
    <row r="448" spans="1:34" ht="1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40"/>
      <c r="AG448" s="2"/>
      <c r="AH448" s="2"/>
    </row>
    <row r="449" spans="1:34" ht="1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40"/>
      <c r="AG449" s="2"/>
      <c r="AH449" s="2"/>
    </row>
    <row r="450" spans="1:34" ht="1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40"/>
      <c r="AG450" s="2"/>
      <c r="AH450" s="2"/>
    </row>
    <row r="451" spans="1:34" ht="1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40"/>
      <c r="AG451" s="2"/>
      <c r="AH451" s="2"/>
    </row>
    <row r="452" spans="1:34" ht="1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40"/>
      <c r="AG452" s="2"/>
      <c r="AH452" s="2"/>
    </row>
    <row r="453" spans="1:34" ht="1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40"/>
      <c r="AG453" s="2"/>
      <c r="AH453" s="2"/>
    </row>
    <row r="454" spans="1:34" ht="1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40"/>
      <c r="AG454" s="2"/>
      <c r="AH454" s="2"/>
    </row>
    <row r="455" spans="1:34" ht="1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40"/>
      <c r="AG455" s="2"/>
      <c r="AH455" s="2"/>
    </row>
    <row r="456" spans="1:34" ht="1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40"/>
      <c r="AG456" s="2"/>
      <c r="AH456" s="2"/>
    </row>
    <row r="457" spans="1:34" ht="1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40"/>
      <c r="AG457" s="2"/>
      <c r="AH457" s="2"/>
    </row>
    <row r="458" spans="1:34" ht="1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40"/>
      <c r="AG458" s="2"/>
      <c r="AH458" s="2"/>
    </row>
    <row r="459" spans="1:34" ht="1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40"/>
      <c r="AG459" s="2"/>
      <c r="AH459" s="2"/>
    </row>
    <row r="460" spans="1:34" ht="1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40"/>
      <c r="AG460" s="2"/>
      <c r="AH460" s="2"/>
    </row>
    <row r="461" spans="1:34" ht="1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40"/>
      <c r="AG461" s="2"/>
      <c r="AH461" s="2"/>
    </row>
    <row r="462" spans="1:34" ht="1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40"/>
      <c r="AG462" s="2"/>
      <c r="AH462" s="2"/>
    </row>
    <row r="463" spans="1:34" ht="1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40"/>
      <c r="AG463" s="2"/>
      <c r="AH463" s="2"/>
    </row>
    <row r="464" spans="1:34" ht="1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40"/>
      <c r="AG464" s="2"/>
      <c r="AH464" s="2"/>
    </row>
    <row r="465" spans="1:34" ht="1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40"/>
      <c r="AG465" s="2"/>
      <c r="AH465" s="2"/>
    </row>
    <row r="466" spans="1:34" ht="1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40"/>
      <c r="AG466" s="2"/>
      <c r="AH466" s="2"/>
    </row>
    <row r="467" spans="1:34" ht="1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40"/>
      <c r="AG467" s="2"/>
      <c r="AH467" s="2"/>
    </row>
    <row r="468" spans="1:34" ht="1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40"/>
      <c r="AG468" s="2"/>
      <c r="AH468" s="2"/>
    </row>
    <row r="469" spans="1:34" ht="1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40"/>
      <c r="AG469" s="2"/>
      <c r="AH469" s="2"/>
    </row>
    <row r="470" spans="1:34" ht="1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40"/>
      <c r="AG470" s="2"/>
      <c r="AH470" s="2"/>
    </row>
    <row r="471" spans="1:34" ht="1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40"/>
      <c r="AG471" s="2"/>
      <c r="AH471" s="2"/>
    </row>
    <row r="472" spans="1:34" ht="1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40"/>
      <c r="AG472" s="2"/>
      <c r="AH472" s="2"/>
    </row>
    <row r="473" spans="1:34" ht="1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40"/>
      <c r="AG473" s="2"/>
      <c r="AH473" s="2"/>
    </row>
    <row r="474" spans="1:34" ht="1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40"/>
      <c r="AG474" s="2"/>
      <c r="AH474" s="2"/>
    </row>
    <row r="475" spans="1:34" ht="1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40"/>
      <c r="AG475" s="2"/>
      <c r="AH475" s="2"/>
    </row>
    <row r="476" spans="1:34" ht="1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40"/>
      <c r="AG476" s="2"/>
      <c r="AH476" s="2"/>
    </row>
    <row r="477" spans="1:34" ht="1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40"/>
      <c r="AG477" s="2"/>
      <c r="AH477" s="2"/>
    </row>
    <row r="478" spans="1:34" ht="1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40"/>
      <c r="AG478" s="2"/>
      <c r="AH478" s="2"/>
    </row>
    <row r="479" spans="1:34" ht="1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40"/>
      <c r="AG479" s="2"/>
      <c r="AH479" s="2"/>
    </row>
    <row r="480" spans="1:34" ht="1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40"/>
      <c r="AG480" s="2"/>
      <c r="AH480" s="2"/>
    </row>
    <row r="481" spans="1:34" ht="1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40"/>
      <c r="AG481" s="2"/>
      <c r="AH481" s="2"/>
    </row>
    <row r="482" spans="1:34" ht="1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40"/>
      <c r="AG482" s="2"/>
      <c r="AH482" s="2"/>
    </row>
    <row r="483" spans="1:34" ht="1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40"/>
      <c r="AG483" s="2"/>
      <c r="AH483" s="2"/>
    </row>
    <row r="484" spans="1:34" ht="1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40"/>
      <c r="AG484" s="2"/>
      <c r="AH484" s="2"/>
    </row>
    <row r="485" spans="1:34" ht="1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40"/>
      <c r="AG485" s="2"/>
      <c r="AH485" s="2"/>
    </row>
    <row r="486" spans="1:34" ht="1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40"/>
      <c r="AG486" s="2"/>
      <c r="AH486" s="2"/>
    </row>
    <row r="487" spans="1:34" ht="1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40"/>
      <c r="AG487" s="2"/>
      <c r="AH487" s="2"/>
    </row>
    <row r="488" spans="1:34" ht="1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40"/>
      <c r="AG488" s="2"/>
      <c r="AH488" s="2"/>
    </row>
    <row r="489" spans="1:34" ht="1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40"/>
      <c r="AG489" s="2"/>
      <c r="AH489" s="2"/>
    </row>
    <row r="490" spans="1:34" ht="1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40"/>
      <c r="AG490" s="2"/>
      <c r="AH490" s="2"/>
    </row>
    <row r="491" spans="1:34" ht="1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40"/>
      <c r="AG491" s="2"/>
      <c r="AH491" s="2"/>
    </row>
    <row r="492" spans="1:34" ht="1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40"/>
      <c r="AG492" s="2"/>
      <c r="AH492" s="2"/>
    </row>
    <row r="493" spans="1:34" ht="1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40"/>
      <c r="AG493" s="2"/>
      <c r="AH493" s="2"/>
    </row>
    <row r="494" spans="1:34" ht="1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40"/>
      <c r="AG494" s="2"/>
      <c r="AH494" s="2"/>
    </row>
    <row r="495" spans="1:34" ht="1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40"/>
      <c r="AG495" s="2"/>
      <c r="AH495" s="2"/>
    </row>
    <row r="496" spans="1:34" ht="1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40"/>
      <c r="AG496" s="2"/>
      <c r="AH496" s="2"/>
    </row>
    <row r="497" spans="1:34" ht="1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40"/>
      <c r="AG497" s="2"/>
      <c r="AH497" s="2"/>
    </row>
    <row r="498" spans="1:34" ht="1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40"/>
      <c r="AG498" s="2"/>
      <c r="AH498" s="2"/>
    </row>
    <row r="499" spans="1:34" ht="1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40"/>
      <c r="AG499" s="2"/>
      <c r="AH499" s="2"/>
    </row>
    <row r="500" spans="1:34" ht="1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40"/>
      <c r="AG500" s="2"/>
      <c r="AH500" s="2"/>
    </row>
    <row r="501" spans="1:34" ht="1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40"/>
      <c r="AG501" s="2"/>
      <c r="AH501" s="2"/>
    </row>
    <row r="502" spans="1:34" ht="1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40"/>
      <c r="AG502" s="2"/>
      <c r="AH502" s="2"/>
    </row>
    <row r="503" spans="1:34" ht="1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40"/>
      <c r="AG503" s="2"/>
      <c r="AH503" s="2"/>
    </row>
    <row r="504" spans="1:34" ht="1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40"/>
      <c r="AG504" s="2"/>
      <c r="AH504" s="2"/>
    </row>
    <row r="505" spans="1:34" ht="1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40"/>
      <c r="AG505" s="2"/>
      <c r="AH505" s="2"/>
    </row>
    <row r="506" spans="1:34" ht="1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40"/>
      <c r="AG506" s="2"/>
      <c r="AH506" s="2"/>
    </row>
    <row r="507" spans="1:34" ht="1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40"/>
      <c r="AG507" s="2"/>
      <c r="AH507" s="2"/>
    </row>
    <row r="508" spans="1:34" ht="1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40"/>
      <c r="AG508" s="2"/>
      <c r="AH508" s="2"/>
    </row>
    <row r="509" spans="1:34" ht="1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40"/>
      <c r="AG509" s="2"/>
      <c r="AH509" s="2"/>
    </row>
    <row r="510" spans="1:34" ht="1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40"/>
      <c r="AG510" s="2"/>
      <c r="AH510" s="2"/>
    </row>
    <row r="511" spans="1:34" ht="1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40"/>
      <c r="AG511" s="2"/>
      <c r="AH511" s="2"/>
    </row>
    <row r="512" spans="1:34" ht="1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40"/>
      <c r="AG512" s="2"/>
      <c r="AH512" s="2"/>
    </row>
    <row r="513" spans="1:34" ht="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40"/>
      <c r="AG513" s="2"/>
      <c r="AH513" s="2"/>
    </row>
    <row r="514" spans="1:34" ht="1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40"/>
      <c r="AG514" s="2"/>
      <c r="AH514" s="2"/>
    </row>
    <row r="515" spans="1:34" ht="1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40"/>
      <c r="AG515" s="2"/>
      <c r="AH515" s="2"/>
    </row>
    <row r="516" spans="1:34" ht="1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40"/>
      <c r="AG516" s="2"/>
      <c r="AH516" s="2"/>
    </row>
    <row r="517" spans="1:34" ht="1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40"/>
      <c r="AG517" s="2"/>
      <c r="AH517" s="2"/>
    </row>
    <row r="518" spans="1:34" ht="1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40"/>
      <c r="AG518" s="2"/>
      <c r="AH518" s="2"/>
    </row>
    <row r="519" spans="1:34" ht="1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40"/>
      <c r="AG519" s="2"/>
      <c r="AH519" s="2"/>
    </row>
    <row r="520" spans="1:34" ht="1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40"/>
      <c r="AG520" s="2"/>
      <c r="AH520" s="2"/>
    </row>
    <row r="521" spans="1:34" ht="1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40"/>
      <c r="AG521" s="2"/>
      <c r="AH521" s="2"/>
    </row>
    <row r="522" spans="1:34" ht="1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40"/>
      <c r="AG522" s="2"/>
      <c r="AH522" s="2"/>
    </row>
    <row r="523" spans="1:34" ht="1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40"/>
      <c r="AG523" s="2"/>
      <c r="AH523" s="2"/>
    </row>
    <row r="524" spans="1:34" ht="1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40"/>
      <c r="AG524" s="2"/>
      <c r="AH524" s="2"/>
    </row>
    <row r="525" spans="1:34" ht="1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40"/>
      <c r="AG525" s="2"/>
      <c r="AH525" s="2"/>
    </row>
    <row r="526" spans="1:34" ht="1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40"/>
      <c r="AG526" s="2"/>
      <c r="AH526" s="2"/>
    </row>
    <row r="527" spans="1:34" ht="1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40"/>
      <c r="AG527" s="2"/>
      <c r="AH527" s="2"/>
    </row>
    <row r="528" spans="1:34" ht="1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40"/>
      <c r="AG528" s="2"/>
      <c r="AH528" s="2"/>
    </row>
    <row r="529" spans="1:34" ht="1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40"/>
      <c r="AG529" s="2"/>
      <c r="AH529" s="2"/>
    </row>
    <row r="530" spans="1:34" ht="1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40"/>
      <c r="AG530" s="2"/>
      <c r="AH530" s="2"/>
    </row>
    <row r="531" spans="1:34" ht="1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40"/>
      <c r="AG531" s="2"/>
      <c r="AH531" s="2"/>
    </row>
    <row r="532" spans="1:34" ht="1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40"/>
      <c r="AG532" s="2"/>
      <c r="AH532" s="2"/>
    </row>
    <row r="533" spans="1:34" ht="1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40"/>
      <c r="AG533" s="2"/>
      <c r="AH533" s="2"/>
    </row>
    <row r="534" spans="1:34" ht="1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40"/>
      <c r="AG534" s="2"/>
      <c r="AH534" s="2"/>
    </row>
    <row r="535" spans="1:34" ht="1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40"/>
      <c r="AG535" s="2"/>
      <c r="AH535" s="2"/>
    </row>
    <row r="536" spans="1:34" ht="1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40"/>
      <c r="AG536" s="2"/>
      <c r="AH536" s="2"/>
    </row>
    <row r="537" spans="1:34" ht="1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40"/>
      <c r="AG537" s="2"/>
      <c r="AH537" s="2"/>
    </row>
    <row r="538" spans="1:34" ht="1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40"/>
      <c r="AG538" s="2"/>
      <c r="AH538" s="2"/>
    </row>
    <row r="539" spans="1:34" ht="1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40"/>
      <c r="AG539" s="2"/>
      <c r="AH539" s="2"/>
    </row>
    <row r="540" spans="1:34" ht="1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40"/>
      <c r="AG540" s="2"/>
      <c r="AH540" s="2"/>
    </row>
    <row r="541" spans="1:34" ht="1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40"/>
      <c r="AG541" s="2"/>
      <c r="AH541" s="2"/>
    </row>
    <row r="542" spans="1:34" ht="1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40"/>
      <c r="AG542" s="2"/>
      <c r="AH542" s="2"/>
    </row>
    <row r="543" spans="1:34" ht="1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40"/>
      <c r="AG543" s="2"/>
      <c r="AH543" s="2"/>
    </row>
    <row r="544" spans="1:34" ht="1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40"/>
      <c r="AG544" s="2"/>
      <c r="AH544" s="2"/>
    </row>
    <row r="545" spans="1:34" ht="1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40"/>
      <c r="AG545" s="2"/>
      <c r="AH545" s="2"/>
    </row>
    <row r="546" spans="1:34" ht="1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40"/>
      <c r="AG546" s="2"/>
      <c r="AH546" s="2"/>
    </row>
    <row r="547" spans="1:34" ht="1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40"/>
      <c r="AG547" s="2"/>
      <c r="AH547" s="2"/>
    </row>
    <row r="548" spans="1:34" ht="1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40"/>
      <c r="AG548" s="2"/>
      <c r="AH548" s="2"/>
    </row>
    <row r="549" spans="1:34" ht="1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40"/>
      <c r="AG549" s="2"/>
      <c r="AH549" s="2"/>
    </row>
    <row r="550" spans="1:34" ht="1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40"/>
      <c r="AG550" s="2"/>
      <c r="AH550" s="2"/>
    </row>
    <row r="551" spans="1:34" ht="1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40"/>
      <c r="AG551" s="2"/>
      <c r="AH551" s="2"/>
    </row>
    <row r="552" spans="1:34" ht="1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40"/>
      <c r="AG552" s="2"/>
      <c r="AH552" s="2"/>
    </row>
    <row r="553" spans="1:34" ht="1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40"/>
      <c r="AG553" s="2"/>
      <c r="AH553" s="2"/>
    </row>
    <row r="554" spans="1:34" ht="1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40"/>
      <c r="AG554" s="2"/>
      <c r="AH554" s="2"/>
    </row>
    <row r="555" spans="1:34" ht="1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40"/>
      <c r="AG555" s="2"/>
      <c r="AH555" s="2"/>
    </row>
    <row r="556" spans="1:34" ht="1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40"/>
      <c r="AG556" s="2"/>
      <c r="AH556" s="2"/>
    </row>
    <row r="557" spans="1:34" ht="1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40"/>
      <c r="AG557" s="2"/>
      <c r="AH557" s="2"/>
    </row>
    <row r="558" spans="1:34" ht="1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40"/>
      <c r="AG558" s="2"/>
      <c r="AH558" s="2"/>
    </row>
    <row r="559" spans="1:34" ht="1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40"/>
      <c r="AG559" s="2"/>
      <c r="AH559" s="2"/>
    </row>
    <row r="560" spans="1:34" ht="1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40"/>
      <c r="AG560" s="2"/>
      <c r="AH560" s="2"/>
    </row>
    <row r="561" spans="1:34" ht="1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40"/>
      <c r="AG561" s="2"/>
      <c r="AH561" s="2"/>
    </row>
    <row r="562" spans="1:34" ht="1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40"/>
      <c r="AG562" s="2"/>
      <c r="AH562" s="2"/>
    </row>
    <row r="563" spans="1:34" ht="1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40"/>
      <c r="AG563" s="2"/>
      <c r="AH563" s="2"/>
    </row>
    <row r="564" spans="1:34" ht="1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40"/>
      <c r="AG564" s="2"/>
      <c r="AH564" s="2"/>
    </row>
    <row r="565" spans="1:34" ht="1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40"/>
      <c r="AG565" s="2"/>
      <c r="AH565" s="2"/>
    </row>
    <row r="566" spans="1:34" ht="1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40"/>
      <c r="AG566" s="2"/>
      <c r="AH566" s="2"/>
    </row>
    <row r="567" spans="1:34" ht="1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40"/>
      <c r="AG567" s="2"/>
      <c r="AH567" s="2"/>
    </row>
    <row r="568" spans="1:34" ht="1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40"/>
      <c r="AG568" s="2"/>
      <c r="AH568" s="2"/>
    </row>
    <row r="569" spans="1:34" ht="1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40"/>
      <c r="AG569" s="2"/>
      <c r="AH569" s="2"/>
    </row>
    <row r="570" spans="1:34" ht="1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40"/>
      <c r="AG570" s="2"/>
      <c r="AH570" s="2"/>
    </row>
    <row r="571" spans="1:34" ht="1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40"/>
      <c r="AG571" s="2"/>
      <c r="AH571" s="2"/>
    </row>
    <row r="572" spans="1:34" ht="1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40"/>
      <c r="AG572" s="2"/>
      <c r="AH572" s="2"/>
    </row>
    <row r="573" spans="1:34" ht="1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40"/>
      <c r="AG573" s="2"/>
      <c r="AH573" s="2"/>
    </row>
    <row r="574" spans="1:34" ht="1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40"/>
      <c r="AG574" s="2"/>
      <c r="AH574" s="2"/>
    </row>
    <row r="575" spans="1:34" ht="1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40"/>
      <c r="AG575" s="2"/>
      <c r="AH575" s="2"/>
    </row>
    <row r="576" spans="1:34" ht="1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40"/>
      <c r="AG576" s="2"/>
      <c r="AH576" s="2"/>
    </row>
    <row r="577" spans="1:34" ht="1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40"/>
      <c r="AG577" s="2"/>
      <c r="AH577" s="2"/>
    </row>
    <row r="578" spans="1:34" ht="1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40"/>
      <c r="AG578" s="2"/>
      <c r="AH578" s="2"/>
    </row>
    <row r="579" spans="1:34" ht="1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40"/>
      <c r="AG579" s="2"/>
      <c r="AH579" s="2"/>
    </row>
    <row r="580" spans="1:34" ht="1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40"/>
      <c r="AG580" s="2"/>
      <c r="AH580" s="2"/>
    </row>
    <row r="581" spans="1:34" ht="1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40"/>
      <c r="AG581" s="2"/>
      <c r="AH581" s="2"/>
    </row>
    <row r="582" spans="1:34" ht="1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40"/>
      <c r="AG582" s="2"/>
      <c r="AH582" s="2"/>
    </row>
    <row r="583" spans="1:34" ht="1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40"/>
      <c r="AG583" s="2"/>
      <c r="AH583" s="2"/>
    </row>
    <row r="584" spans="1:34" ht="1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40"/>
      <c r="AG584" s="2"/>
      <c r="AH584" s="2"/>
    </row>
    <row r="585" spans="1:34" ht="1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40"/>
      <c r="AG585" s="2"/>
      <c r="AH585" s="2"/>
    </row>
    <row r="586" spans="1:34" ht="1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40"/>
      <c r="AG586" s="2"/>
      <c r="AH586" s="2"/>
    </row>
    <row r="587" spans="1:34" ht="1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40"/>
      <c r="AG587" s="2"/>
      <c r="AH587" s="2"/>
    </row>
    <row r="588" spans="1:34" ht="1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40"/>
      <c r="AG588" s="2"/>
      <c r="AH588" s="2"/>
    </row>
    <row r="589" spans="1:34" ht="1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40"/>
      <c r="AG589" s="2"/>
      <c r="AH589" s="2"/>
    </row>
    <row r="590" spans="1:34" ht="1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40"/>
      <c r="AG590" s="2"/>
      <c r="AH590" s="2"/>
    </row>
    <row r="591" spans="1:34" ht="1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40"/>
      <c r="AG591" s="2"/>
      <c r="AH591" s="2"/>
    </row>
    <row r="592" spans="1:34" ht="1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40"/>
      <c r="AG592" s="2"/>
      <c r="AH592" s="2"/>
    </row>
    <row r="593" spans="1:34" ht="1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40"/>
      <c r="AG593" s="2"/>
      <c r="AH593" s="2"/>
    </row>
    <row r="594" spans="1:34" ht="1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40"/>
      <c r="AG594" s="2"/>
      <c r="AH594" s="2"/>
    </row>
    <row r="595" spans="1:34" ht="1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40"/>
      <c r="AG595" s="2"/>
      <c r="AH595" s="2"/>
    </row>
    <row r="596" spans="1:34" ht="1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40"/>
      <c r="AG596" s="2"/>
      <c r="AH596" s="2"/>
    </row>
    <row r="597" spans="1:34" ht="1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40"/>
      <c r="AG597" s="2"/>
      <c r="AH597" s="2"/>
    </row>
    <row r="598" spans="1:34" ht="1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40"/>
      <c r="AG598" s="2"/>
      <c r="AH598" s="2"/>
    </row>
    <row r="599" spans="1:34" ht="1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40"/>
      <c r="AG599" s="2"/>
      <c r="AH599" s="2"/>
    </row>
    <row r="600" spans="1:34" ht="1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40"/>
      <c r="AG600" s="2"/>
      <c r="AH600" s="2"/>
    </row>
    <row r="601" spans="1:34" ht="1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40"/>
      <c r="AG601" s="2"/>
      <c r="AH601" s="2"/>
    </row>
    <row r="602" spans="1:34" ht="1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40"/>
      <c r="AG602" s="2"/>
      <c r="AH602" s="2"/>
    </row>
    <row r="603" spans="1:34" ht="1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40"/>
      <c r="AG603" s="2"/>
      <c r="AH603" s="2"/>
    </row>
    <row r="604" spans="1:34" ht="1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40"/>
      <c r="AG604" s="2"/>
      <c r="AH604" s="2"/>
    </row>
    <row r="605" spans="1:34" ht="1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40"/>
      <c r="AG605" s="2"/>
      <c r="AH605" s="2"/>
    </row>
    <row r="606" spans="1:34" ht="1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40"/>
      <c r="AG606" s="2"/>
      <c r="AH606" s="2"/>
    </row>
    <row r="607" spans="1:34" ht="1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40"/>
      <c r="AG607" s="2"/>
      <c r="AH607" s="2"/>
    </row>
    <row r="608" spans="1:34" ht="1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40"/>
      <c r="AG608" s="2"/>
      <c r="AH608" s="2"/>
    </row>
    <row r="609" spans="1:34" ht="1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40"/>
      <c r="AG609" s="2"/>
      <c r="AH609" s="2"/>
    </row>
    <row r="610" spans="1:34" ht="1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40"/>
      <c r="AG610" s="2"/>
      <c r="AH610" s="2"/>
    </row>
    <row r="611" spans="1:34" ht="1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40"/>
      <c r="AG611" s="2"/>
      <c r="AH611" s="2"/>
    </row>
    <row r="612" spans="1:34" ht="1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40"/>
      <c r="AG612" s="2"/>
      <c r="AH612" s="2"/>
    </row>
    <row r="613" spans="1:34" ht="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40"/>
      <c r="AG613" s="2"/>
      <c r="AH613" s="2"/>
    </row>
    <row r="614" spans="1:34" ht="1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40"/>
      <c r="AG614" s="2"/>
      <c r="AH614" s="2"/>
    </row>
    <row r="615" spans="1:34" ht="1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40"/>
      <c r="AG615" s="2"/>
      <c r="AH615" s="2"/>
    </row>
    <row r="616" spans="1:34" ht="1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40"/>
      <c r="AG616" s="2"/>
      <c r="AH616" s="2"/>
    </row>
    <row r="617" spans="1:34" ht="1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40"/>
      <c r="AG617" s="2"/>
      <c r="AH617" s="2"/>
    </row>
    <row r="618" spans="1:34" ht="1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40"/>
      <c r="AG618" s="2"/>
      <c r="AH618" s="2"/>
    </row>
    <row r="619" spans="1:34" ht="1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40"/>
      <c r="AG619" s="2"/>
      <c r="AH619" s="2"/>
    </row>
    <row r="620" spans="1:34" ht="1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40"/>
      <c r="AG620" s="2"/>
      <c r="AH620" s="2"/>
    </row>
    <row r="621" spans="1:34" ht="1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40"/>
      <c r="AG621" s="2"/>
      <c r="AH621" s="2"/>
    </row>
    <row r="622" spans="1:34" ht="1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40"/>
      <c r="AG622" s="2"/>
      <c r="AH622" s="2"/>
    </row>
    <row r="623" spans="1:34" ht="1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40"/>
      <c r="AG623" s="2"/>
      <c r="AH623" s="2"/>
    </row>
    <row r="624" spans="1:34" ht="1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40"/>
      <c r="AG624" s="2"/>
      <c r="AH624" s="2"/>
    </row>
    <row r="625" spans="1:34" ht="1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40"/>
      <c r="AG625" s="2"/>
      <c r="AH625" s="2"/>
    </row>
    <row r="626" spans="1:34" ht="1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40"/>
      <c r="AG626" s="2"/>
      <c r="AH626" s="2"/>
    </row>
    <row r="627" spans="1:34" ht="1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40"/>
      <c r="AG627" s="2"/>
      <c r="AH627" s="2"/>
    </row>
    <row r="628" spans="1:34" ht="1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40"/>
      <c r="AG628" s="2"/>
      <c r="AH628" s="2"/>
    </row>
    <row r="629" spans="1:34" ht="1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40"/>
      <c r="AG629" s="2"/>
      <c r="AH629" s="2"/>
    </row>
    <row r="630" spans="1:34" ht="1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40"/>
      <c r="AG630" s="2"/>
      <c r="AH630" s="2"/>
    </row>
    <row r="631" spans="1:34" ht="1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40"/>
      <c r="AG631" s="2"/>
      <c r="AH631" s="2"/>
    </row>
    <row r="632" spans="1:34" ht="1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40"/>
      <c r="AG632" s="2"/>
      <c r="AH632" s="2"/>
    </row>
    <row r="633" spans="1:34" ht="1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40"/>
      <c r="AG633" s="2"/>
      <c r="AH633" s="2"/>
    </row>
    <row r="634" spans="1:34" ht="1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40"/>
      <c r="AG634" s="2"/>
      <c r="AH634" s="2"/>
    </row>
    <row r="635" spans="1:34" ht="1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40"/>
      <c r="AG635" s="2"/>
      <c r="AH635" s="2"/>
    </row>
    <row r="636" spans="1:34" ht="1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40"/>
      <c r="AG636" s="2"/>
      <c r="AH636" s="2"/>
    </row>
    <row r="637" spans="1:34" ht="1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40"/>
      <c r="AG637" s="2"/>
      <c r="AH637" s="2"/>
    </row>
    <row r="638" spans="1:34" ht="1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40"/>
      <c r="AG638" s="2"/>
      <c r="AH638" s="2"/>
    </row>
    <row r="639" spans="1:34" ht="1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40"/>
      <c r="AG639" s="2"/>
      <c r="AH639" s="2"/>
    </row>
    <row r="640" spans="1:34" ht="1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40"/>
      <c r="AG640" s="2"/>
      <c r="AH640" s="2"/>
    </row>
    <row r="641" spans="1:34" ht="1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40"/>
      <c r="AG641" s="2"/>
      <c r="AH641" s="2"/>
    </row>
    <row r="642" spans="1:34" ht="1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40"/>
      <c r="AG642" s="2"/>
      <c r="AH642" s="2"/>
    </row>
    <row r="643" spans="1:34" ht="1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40"/>
      <c r="AG643" s="2"/>
      <c r="AH643" s="2"/>
    </row>
    <row r="644" spans="1:34" ht="1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40"/>
      <c r="AG644" s="2"/>
      <c r="AH644" s="2"/>
    </row>
    <row r="645" spans="1:34" ht="1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40"/>
      <c r="AG645" s="2"/>
      <c r="AH645" s="2"/>
    </row>
    <row r="646" spans="1:34" ht="1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40"/>
      <c r="AG646" s="2"/>
      <c r="AH646" s="2"/>
    </row>
    <row r="647" spans="1:34" ht="1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40"/>
      <c r="AG647" s="2"/>
      <c r="AH647" s="2"/>
    </row>
    <row r="648" spans="1:34" ht="1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40"/>
      <c r="AG648" s="2"/>
      <c r="AH648" s="2"/>
    </row>
    <row r="649" spans="1:34" ht="1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40"/>
      <c r="AG649" s="2"/>
      <c r="AH649" s="2"/>
    </row>
    <row r="650" spans="1:34" ht="1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40"/>
      <c r="AG650" s="2"/>
      <c r="AH650" s="2"/>
    </row>
    <row r="651" spans="1:34" ht="1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40"/>
      <c r="AG651" s="2"/>
      <c r="AH651" s="2"/>
    </row>
    <row r="652" spans="1:34" ht="1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40"/>
      <c r="AG652" s="2"/>
      <c r="AH652" s="2"/>
    </row>
    <row r="653" spans="1:34" ht="1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40"/>
      <c r="AG653" s="2"/>
      <c r="AH653" s="2"/>
    </row>
    <row r="654" spans="1:34" ht="1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40"/>
      <c r="AG654" s="2"/>
      <c r="AH654" s="2"/>
    </row>
    <row r="655" spans="1:34" ht="1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40"/>
      <c r="AG655" s="2"/>
      <c r="AH655" s="2"/>
    </row>
    <row r="656" spans="1:34" ht="1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40"/>
      <c r="AG656" s="2"/>
      <c r="AH656" s="2"/>
    </row>
    <row r="657" spans="1:34" ht="1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40"/>
      <c r="AG657" s="2"/>
      <c r="AH657" s="2"/>
    </row>
    <row r="658" spans="1:34" ht="1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40"/>
      <c r="AG658" s="2"/>
      <c r="AH658" s="2"/>
    </row>
    <row r="659" spans="1:34" ht="1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40"/>
      <c r="AG659" s="2"/>
      <c r="AH659" s="2"/>
    </row>
    <row r="660" spans="1:34" ht="1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40"/>
      <c r="AG660" s="2"/>
      <c r="AH660" s="2"/>
    </row>
    <row r="661" spans="1:34" ht="1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40"/>
      <c r="AG661" s="2"/>
      <c r="AH661" s="2"/>
    </row>
    <row r="662" spans="1:34" ht="1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40"/>
      <c r="AG662" s="2"/>
      <c r="AH662" s="2"/>
    </row>
    <row r="663" spans="1:34" ht="1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40"/>
      <c r="AG663" s="2"/>
      <c r="AH663" s="2"/>
    </row>
    <row r="664" spans="1:34" ht="1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40"/>
      <c r="AG664" s="2"/>
      <c r="AH664" s="2"/>
    </row>
    <row r="665" spans="1:34" ht="1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40"/>
      <c r="AG665" s="2"/>
      <c r="AH665" s="2"/>
    </row>
    <row r="666" spans="1:34" ht="1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40"/>
      <c r="AG666" s="2"/>
      <c r="AH666" s="2"/>
    </row>
    <row r="667" spans="1:34" ht="1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40"/>
      <c r="AG667" s="2"/>
      <c r="AH667" s="2"/>
    </row>
    <row r="668" spans="1:34" ht="1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40"/>
      <c r="AG668" s="2"/>
      <c r="AH668" s="2"/>
    </row>
    <row r="669" spans="1:34" ht="1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40"/>
      <c r="AG669" s="2"/>
      <c r="AH669" s="2"/>
    </row>
    <row r="670" spans="1:34" ht="1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40"/>
      <c r="AG670" s="2"/>
      <c r="AH670" s="2"/>
    </row>
    <row r="671" spans="1:34" ht="1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40"/>
      <c r="AG671" s="2"/>
      <c r="AH671" s="2"/>
    </row>
    <row r="672" spans="1:34" ht="1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40"/>
      <c r="AG672" s="2"/>
      <c r="AH672" s="2"/>
    </row>
    <row r="673" spans="1:34" ht="1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40"/>
      <c r="AG673" s="2"/>
      <c r="AH673" s="2"/>
    </row>
    <row r="674" spans="1:34" ht="1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40"/>
      <c r="AG674" s="2"/>
      <c r="AH674" s="2"/>
    </row>
    <row r="675" spans="1:34" ht="1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40"/>
      <c r="AG675" s="2"/>
      <c r="AH675" s="2"/>
    </row>
    <row r="676" spans="1:34" ht="1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40"/>
      <c r="AG676" s="2"/>
      <c r="AH676" s="2"/>
    </row>
    <row r="677" spans="1:34" ht="1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40"/>
      <c r="AG677" s="2"/>
      <c r="AH677" s="2"/>
    </row>
    <row r="678" spans="1:34" ht="1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40"/>
      <c r="AG678" s="2"/>
      <c r="AH678" s="2"/>
    </row>
    <row r="679" spans="1:34" ht="1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40"/>
      <c r="AG679" s="2"/>
      <c r="AH679" s="2"/>
    </row>
    <row r="680" spans="1:34" ht="1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40"/>
      <c r="AG680" s="2"/>
      <c r="AH680" s="2"/>
    </row>
    <row r="681" spans="1:34" ht="1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40"/>
      <c r="AG681" s="2"/>
      <c r="AH681" s="2"/>
    </row>
    <row r="682" spans="1:34" ht="1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40"/>
      <c r="AG682" s="2"/>
      <c r="AH682" s="2"/>
    </row>
    <row r="683" spans="1:34" ht="1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40"/>
      <c r="AG683" s="2"/>
      <c r="AH683" s="2"/>
    </row>
    <row r="684" spans="1:34" ht="1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40"/>
      <c r="AG684" s="2"/>
      <c r="AH684" s="2"/>
    </row>
    <row r="685" spans="1:34" ht="1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40"/>
      <c r="AG685" s="2"/>
      <c r="AH685" s="2"/>
    </row>
    <row r="686" spans="1:34" ht="1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40"/>
      <c r="AG686" s="2"/>
      <c r="AH686" s="2"/>
    </row>
    <row r="687" spans="1:34" ht="1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40"/>
      <c r="AG687" s="2"/>
      <c r="AH687" s="2"/>
    </row>
    <row r="688" spans="1:34" ht="1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40"/>
      <c r="AG688" s="2"/>
      <c r="AH688" s="2"/>
    </row>
    <row r="689" spans="1:34" ht="1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40"/>
      <c r="AG689" s="2"/>
      <c r="AH689" s="2"/>
    </row>
    <row r="690" spans="1:34" ht="1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40"/>
      <c r="AG690" s="2"/>
      <c r="AH690" s="2"/>
    </row>
    <row r="691" spans="1:34" ht="1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40"/>
      <c r="AG691" s="2"/>
      <c r="AH691" s="2"/>
    </row>
    <row r="692" spans="1:34" ht="1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40"/>
      <c r="AG692" s="2"/>
      <c r="AH692" s="2"/>
    </row>
    <row r="693" spans="1:34" ht="1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40"/>
      <c r="AG693" s="2"/>
      <c r="AH693" s="2"/>
    </row>
    <row r="694" spans="1:34" ht="1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40"/>
      <c r="AG694" s="2"/>
      <c r="AH694" s="2"/>
    </row>
    <row r="695" spans="1:34" ht="1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40"/>
      <c r="AG695" s="2"/>
      <c r="AH695" s="2"/>
    </row>
    <row r="696" spans="1:34" ht="1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40"/>
      <c r="AG696" s="2"/>
      <c r="AH696" s="2"/>
    </row>
    <row r="697" spans="1:34" ht="1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40"/>
      <c r="AG697" s="2"/>
      <c r="AH697" s="2"/>
    </row>
    <row r="698" spans="1:34" ht="1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40"/>
      <c r="AG698" s="2"/>
      <c r="AH698" s="2"/>
    </row>
    <row r="699" spans="1:34" ht="1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40"/>
      <c r="AG699" s="2"/>
      <c r="AH699" s="2"/>
    </row>
    <row r="700" spans="1:34" ht="1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40"/>
      <c r="AG700" s="2"/>
      <c r="AH700" s="2"/>
    </row>
    <row r="701" spans="1:34" ht="1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40"/>
      <c r="AG701" s="2"/>
      <c r="AH701" s="2"/>
    </row>
    <row r="702" spans="1:34" ht="1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40"/>
      <c r="AG702" s="2"/>
      <c r="AH702" s="2"/>
    </row>
    <row r="703" spans="1:34" ht="1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40"/>
      <c r="AG703" s="2"/>
      <c r="AH703" s="2"/>
    </row>
    <row r="704" spans="1:34" ht="1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40"/>
      <c r="AG704" s="2"/>
      <c r="AH704" s="2"/>
    </row>
    <row r="705" spans="1:34" ht="1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40"/>
      <c r="AG705" s="2"/>
      <c r="AH705" s="2"/>
    </row>
    <row r="706" spans="1:34" ht="1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40"/>
      <c r="AG706" s="2"/>
      <c r="AH706" s="2"/>
    </row>
    <row r="707" spans="1:34" ht="1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40"/>
      <c r="AG707" s="2"/>
      <c r="AH707" s="2"/>
    </row>
    <row r="708" spans="1:34" ht="1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40"/>
      <c r="AG708" s="2"/>
      <c r="AH708" s="2"/>
    </row>
    <row r="709" spans="1:34" ht="1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40"/>
      <c r="AG709" s="2"/>
      <c r="AH709" s="2"/>
    </row>
    <row r="710" spans="1:34" ht="1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40"/>
      <c r="AG710" s="2"/>
      <c r="AH710" s="2"/>
    </row>
    <row r="711" spans="1:34" ht="1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40"/>
      <c r="AG711" s="2"/>
      <c r="AH711" s="2"/>
    </row>
    <row r="712" spans="1:34" ht="1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40"/>
      <c r="AG712" s="2"/>
      <c r="AH712" s="2"/>
    </row>
    <row r="713" spans="1:34" ht="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40"/>
      <c r="AG713" s="2"/>
      <c r="AH713" s="2"/>
    </row>
    <row r="714" spans="1:34" ht="1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40"/>
      <c r="AG714" s="2"/>
      <c r="AH714" s="2"/>
    </row>
    <row r="715" spans="1:34" ht="1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40"/>
      <c r="AG715" s="2"/>
      <c r="AH715" s="2"/>
    </row>
    <row r="716" spans="1:34" ht="1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40"/>
      <c r="AG716" s="2"/>
      <c r="AH716" s="2"/>
    </row>
    <row r="717" spans="1:34" ht="1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40"/>
      <c r="AG717" s="2"/>
      <c r="AH717" s="2"/>
    </row>
    <row r="718" spans="1:34" ht="1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40"/>
      <c r="AG718" s="2"/>
      <c r="AH718" s="2"/>
    </row>
    <row r="719" spans="1:34" ht="1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40"/>
      <c r="AG719" s="2"/>
      <c r="AH719" s="2"/>
    </row>
    <row r="720" spans="1:34" ht="1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40"/>
      <c r="AG720" s="2"/>
      <c r="AH720" s="2"/>
    </row>
    <row r="721" spans="1:34" ht="1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40"/>
      <c r="AG721" s="2"/>
      <c r="AH721" s="2"/>
    </row>
    <row r="722" spans="1:34" ht="13">
      <c r="A722" s="2"/>
      <c r="B722" s="2"/>
      <c r="C722" s="2"/>
      <c r="D722" s="2">
        <f>COUNTIF(D1:D235, "*Y*")</f>
        <v>135</v>
      </c>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40"/>
      <c r="AG722" s="2"/>
      <c r="AH722" s="2"/>
    </row>
    <row r="723" spans="1:34" ht="1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40"/>
      <c r="AG723" s="2"/>
      <c r="AH723" s="2"/>
    </row>
    <row r="724" spans="1:34" ht="1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40"/>
      <c r="AG724" s="2"/>
      <c r="AH724" s="2"/>
    </row>
    <row r="725" spans="1:34" ht="1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40"/>
      <c r="AG725" s="2"/>
      <c r="AH725" s="2"/>
    </row>
    <row r="726" spans="1:34" ht="1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40"/>
      <c r="AG726" s="2"/>
      <c r="AH726" s="2"/>
    </row>
  </sheetData>
  <autoFilter ref="A1:J235" xr:uid="{00000000-0009-0000-0000-00000F000000}">
    <filterColumn colId="3">
      <filters>
        <filter val="Y"/>
      </filters>
    </filterColumn>
    <filterColumn colId="4">
      <filters blank="1">
        <filter val="N, changed; excluded since no data analysis, pure experiment demo, and it's only 2-page long"/>
        <filter val="Y"/>
        <filter val="Y &amp; N? replication study and using existing dataset, does this still count as a primary study; maybe should be excluded"/>
        <filter val="Y and N? since the analysis of gaze data is not really presented, only the results/conclusion provided"/>
        <filter val="Y but not a primary study, extended analysis of preexisting open dataset"/>
        <filter val="Y but the same data collection as paper 218"/>
        <filter val="Y or N? program language learning, but the language is a specification language or in between SPL and EPL; both specification + code were used"/>
        <filter val="Y or N? since it focus on the assessment of the fMRI x ET method for CC research"/>
        <filter val="Y or N?, test-driven  vs.  test-last development"/>
        <filter val="Y, but paper on the same dataset"/>
        <filter val="Y, but unsure if it refers to the same study as two other papers"/>
        <filter val="Y, extensive analysis of a preexisting dataset"/>
        <filter val="Y, replication study"/>
        <filter val="Y, same data collection with the other paper 208 and details about the experiment and participants are collected from its replication package not directly from the paper"/>
        <filter val="Y, very relevant as it is about novel visualisation; but it is a master thesis"/>
        <filter val="Y? but very short, 0nly 2 pages, maybe should be excluded"/>
        <filter val="Y? configurable system source code, &quot;ifdefs&quot;"/>
        <filter val="Y? psudo code"/>
        <filter val="Y? unsure whether it count as a primary study or not, very confusing narrative, maybe should be excluded"/>
      </filters>
    </filterColumn>
  </autoFilter>
  <customSheetViews>
    <customSheetView guid="{908C083E-998C-44FD-8111-F7A708E3184E}" filter="1" showAutoFilter="1">
      <pageMargins left="0.7" right="0.7" top="0.75" bottom="0.75" header="0.3" footer="0.3"/>
      <autoFilter ref="F1:F726" xr:uid="{D6ABEE7E-F6E8-2544-A021-B91AD3A649CF}">
        <filterColumn colId="0">
          <filters>
            <filter val="2018"/>
            <filter val="2019"/>
            <filter val="2020"/>
            <filter val="2021"/>
            <filter val="2022"/>
          </filters>
        </filterColumn>
      </autoFilter>
      <extLst>
        <ext uri="GoogleSheetsCustomDataVersion1">
          <go:sheetsCustomData xmlns:go="http://customooxmlschemas.google.com/" filterViewId="1980581055"/>
        </ext>
      </extLst>
    </customSheetView>
    <customSheetView guid="{92E6F56E-ACD6-4ED4-8EBE-64FFB88C1C13}" filter="1" showAutoFilter="1">
      <pageMargins left="0.7" right="0.7" top="0.75" bottom="0.75" header="0.3" footer="0.3"/>
      <autoFilter ref="A1:J235" xr:uid="{1B97BEA7-AE8F-724E-B4EF-D4752D39D2E3}">
        <filterColumn colId="3">
          <filters>
            <filter val="Y"/>
          </filters>
        </filterColumn>
      </autoFilter>
      <extLst>
        <ext uri="GoogleSheetsCustomDataVersion1">
          <go:sheetsCustomData xmlns:go="http://customooxmlschemas.google.com/" filterViewId="1572609768"/>
        </ext>
      </extLst>
    </customSheetView>
  </customSheetViews>
  <hyperlinks>
    <hyperlink ref="H2" r:id="rId1" xr:uid="{00000000-0004-0000-0F00-000000000000}"/>
    <hyperlink ref="H3" r:id="rId2" xr:uid="{00000000-0004-0000-0F00-000001000000}"/>
    <hyperlink ref="H4" r:id="rId3" xr:uid="{00000000-0004-0000-0F00-000002000000}"/>
    <hyperlink ref="H5" r:id="rId4" xr:uid="{00000000-0004-0000-0F00-000003000000}"/>
    <hyperlink ref="H6" r:id="rId5" xr:uid="{00000000-0004-0000-0F00-000004000000}"/>
    <hyperlink ref="H7" r:id="rId6" xr:uid="{00000000-0004-0000-0F00-000005000000}"/>
    <hyperlink ref="H8" r:id="rId7" xr:uid="{00000000-0004-0000-0F00-000006000000}"/>
    <hyperlink ref="H9" r:id="rId8" xr:uid="{00000000-0004-0000-0F00-000007000000}"/>
    <hyperlink ref="H10" r:id="rId9" xr:uid="{00000000-0004-0000-0F00-000008000000}"/>
    <hyperlink ref="H11" r:id="rId10" xr:uid="{00000000-0004-0000-0F00-000009000000}"/>
    <hyperlink ref="H12" r:id="rId11" xr:uid="{00000000-0004-0000-0F00-00000A000000}"/>
    <hyperlink ref="H13" r:id="rId12" xr:uid="{00000000-0004-0000-0F00-00000B000000}"/>
    <hyperlink ref="H14" r:id="rId13" xr:uid="{00000000-0004-0000-0F00-00000C000000}"/>
    <hyperlink ref="H15" r:id="rId14" xr:uid="{00000000-0004-0000-0F00-00000D000000}"/>
    <hyperlink ref="H16" r:id="rId15" xr:uid="{00000000-0004-0000-0F00-00000E000000}"/>
    <hyperlink ref="H17" r:id="rId16" xr:uid="{00000000-0004-0000-0F00-00000F000000}"/>
    <hyperlink ref="H18" r:id="rId17" xr:uid="{00000000-0004-0000-0F00-000010000000}"/>
    <hyperlink ref="H19" r:id="rId18" xr:uid="{00000000-0004-0000-0F00-000011000000}"/>
    <hyperlink ref="H20" r:id="rId19" xr:uid="{00000000-0004-0000-0F00-000012000000}"/>
    <hyperlink ref="H21" r:id="rId20" xr:uid="{00000000-0004-0000-0F00-000013000000}"/>
    <hyperlink ref="H22" r:id="rId21" xr:uid="{00000000-0004-0000-0F00-000014000000}"/>
    <hyperlink ref="H23" r:id="rId22" xr:uid="{00000000-0004-0000-0F00-000015000000}"/>
    <hyperlink ref="H24" r:id="rId23" xr:uid="{00000000-0004-0000-0F00-000016000000}"/>
    <hyperlink ref="H25" r:id="rId24" xr:uid="{00000000-0004-0000-0F00-000017000000}"/>
    <hyperlink ref="H26" r:id="rId25" xr:uid="{00000000-0004-0000-0F00-000018000000}"/>
    <hyperlink ref="H27" r:id="rId26" xr:uid="{00000000-0004-0000-0F00-000019000000}"/>
    <hyperlink ref="H28" r:id="rId27" xr:uid="{00000000-0004-0000-0F00-00001A000000}"/>
    <hyperlink ref="H29" r:id="rId28" xr:uid="{00000000-0004-0000-0F00-00001B000000}"/>
    <hyperlink ref="H30" r:id="rId29" xr:uid="{00000000-0004-0000-0F00-00001C000000}"/>
    <hyperlink ref="H31" r:id="rId30" xr:uid="{00000000-0004-0000-0F00-00001D000000}"/>
    <hyperlink ref="H32" r:id="rId31" xr:uid="{00000000-0004-0000-0F00-00001E000000}"/>
    <hyperlink ref="H33" r:id="rId32" xr:uid="{00000000-0004-0000-0F00-00001F000000}"/>
    <hyperlink ref="H34" r:id="rId33" xr:uid="{00000000-0004-0000-0F00-000020000000}"/>
    <hyperlink ref="H35" r:id="rId34" xr:uid="{00000000-0004-0000-0F00-000021000000}"/>
    <hyperlink ref="H36" r:id="rId35" xr:uid="{00000000-0004-0000-0F00-000022000000}"/>
    <hyperlink ref="H37" r:id="rId36" xr:uid="{00000000-0004-0000-0F00-000023000000}"/>
    <hyperlink ref="H38" r:id="rId37" xr:uid="{00000000-0004-0000-0F00-000024000000}"/>
    <hyperlink ref="H39" r:id="rId38" xr:uid="{00000000-0004-0000-0F00-000025000000}"/>
    <hyperlink ref="H40" r:id="rId39" xr:uid="{00000000-0004-0000-0F00-000026000000}"/>
    <hyperlink ref="H41" r:id="rId40" xr:uid="{00000000-0004-0000-0F00-000027000000}"/>
    <hyperlink ref="H42" r:id="rId41" xr:uid="{00000000-0004-0000-0F00-000028000000}"/>
    <hyperlink ref="H43" r:id="rId42" xr:uid="{00000000-0004-0000-0F00-000029000000}"/>
    <hyperlink ref="H44" r:id="rId43" xr:uid="{00000000-0004-0000-0F00-00002A000000}"/>
    <hyperlink ref="H45" r:id="rId44" xr:uid="{00000000-0004-0000-0F00-00002B000000}"/>
    <hyperlink ref="H46" r:id="rId45" xr:uid="{00000000-0004-0000-0F00-00002C000000}"/>
    <hyperlink ref="H47" r:id="rId46" xr:uid="{00000000-0004-0000-0F00-00002D000000}"/>
    <hyperlink ref="H48" r:id="rId47" xr:uid="{00000000-0004-0000-0F00-00002E000000}"/>
    <hyperlink ref="H49" r:id="rId48" xr:uid="{00000000-0004-0000-0F00-00002F000000}"/>
    <hyperlink ref="H50" r:id="rId49" xr:uid="{00000000-0004-0000-0F00-000030000000}"/>
    <hyperlink ref="H51" r:id="rId50" xr:uid="{00000000-0004-0000-0F00-000031000000}"/>
    <hyperlink ref="H52" r:id="rId51" xr:uid="{00000000-0004-0000-0F00-000032000000}"/>
    <hyperlink ref="H53" r:id="rId52" xr:uid="{00000000-0004-0000-0F00-000033000000}"/>
    <hyperlink ref="H54" r:id="rId53" xr:uid="{00000000-0004-0000-0F00-000034000000}"/>
    <hyperlink ref="H55" r:id="rId54" xr:uid="{00000000-0004-0000-0F00-000035000000}"/>
    <hyperlink ref="H56" r:id="rId55" xr:uid="{00000000-0004-0000-0F00-000036000000}"/>
    <hyperlink ref="H57" r:id="rId56" xr:uid="{00000000-0004-0000-0F00-000037000000}"/>
    <hyperlink ref="H58" r:id="rId57" xr:uid="{00000000-0004-0000-0F00-000038000000}"/>
    <hyperlink ref="H59" r:id="rId58" xr:uid="{00000000-0004-0000-0F00-000039000000}"/>
    <hyperlink ref="H60" r:id="rId59" xr:uid="{00000000-0004-0000-0F00-00003A000000}"/>
    <hyperlink ref="H61" r:id="rId60" xr:uid="{00000000-0004-0000-0F00-00003B000000}"/>
    <hyperlink ref="H62" r:id="rId61" xr:uid="{00000000-0004-0000-0F00-00003C000000}"/>
    <hyperlink ref="H63" r:id="rId62" xr:uid="{00000000-0004-0000-0F00-00003D000000}"/>
    <hyperlink ref="H64" r:id="rId63" xr:uid="{00000000-0004-0000-0F00-00003E000000}"/>
    <hyperlink ref="H65" r:id="rId64" xr:uid="{00000000-0004-0000-0F00-00003F000000}"/>
    <hyperlink ref="H66" r:id="rId65" xr:uid="{00000000-0004-0000-0F00-000040000000}"/>
    <hyperlink ref="H67" r:id="rId66" xr:uid="{00000000-0004-0000-0F00-000041000000}"/>
    <hyperlink ref="H68" r:id="rId67" xr:uid="{00000000-0004-0000-0F00-000042000000}"/>
    <hyperlink ref="H69" r:id="rId68" xr:uid="{00000000-0004-0000-0F00-000043000000}"/>
    <hyperlink ref="H70" r:id="rId69" xr:uid="{00000000-0004-0000-0F00-000044000000}"/>
    <hyperlink ref="H71" r:id="rId70" xr:uid="{00000000-0004-0000-0F00-000045000000}"/>
    <hyperlink ref="H72" r:id="rId71" xr:uid="{00000000-0004-0000-0F00-000046000000}"/>
    <hyperlink ref="H73" r:id="rId72" xr:uid="{00000000-0004-0000-0F00-000047000000}"/>
    <hyperlink ref="H74" r:id="rId73" xr:uid="{00000000-0004-0000-0F00-000048000000}"/>
    <hyperlink ref="H75" r:id="rId74" xr:uid="{00000000-0004-0000-0F00-000049000000}"/>
    <hyperlink ref="H76" r:id="rId75" xr:uid="{00000000-0004-0000-0F00-00004A000000}"/>
    <hyperlink ref="H77" r:id="rId76" xr:uid="{00000000-0004-0000-0F00-00004B000000}"/>
    <hyperlink ref="H78" r:id="rId77" xr:uid="{00000000-0004-0000-0F00-00004C000000}"/>
    <hyperlink ref="H79" r:id="rId78" xr:uid="{00000000-0004-0000-0F00-00004D000000}"/>
    <hyperlink ref="H80" r:id="rId79" xr:uid="{00000000-0004-0000-0F00-00004E000000}"/>
    <hyperlink ref="H81" r:id="rId80" xr:uid="{00000000-0004-0000-0F00-00004F000000}"/>
    <hyperlink ref="H82" r:id="rId81" xr:uid="{00000000-0004-0000-0F00-000050000000}"/>
    <hyperlink ref="H83" r:id="rId82" xr:uid="{00000000-0004-0000-0F00-000051000000}"/>
    <hyperlink ref="H84" r:id="rId83" xr:uid="{00000000-0004-0000-0F00-000052000000}"/>
    <hyperlink ref="H85" r:id="rId84" xr:uid="{00000000-0004-0000-0F00-000053000000}"/>
    <hyperlink ref="H86" r:id="rId85" xr:uid="{00000000-0004-0000-0F00-000054000000}"/>
    <hyperlink ref="H87" r:id="rId86" xr:uid="{00000000-0004-0000-0F00-000055000000}"/>
    <hyperlink ref="H88" r:id="rId87" xr:uid="{00000000-0004-0000-0F00-000056000000}"/>
    <hyperlink ref="H89" r:id="rId88" xr:uid="{00000000-0004-0000-0F00-000057000000}"/>
    <hyperlink ref="H90" r:id="rId89" xr:uid="{00000000-0004-0000-0F00-000058000000}"/>
    <hyperlink ref="H91" r:id="rId90" xr:uid="{00000000-0004-0000-0F00-000059000000}"/>
    <hyperlink ref="H92" r:id="rId91" xr:uid="{00000000-0004-0000-0F00-00005A000000}"/>
    <hyperlink ref="H93" r:id="rId92" xr:uid="{00000000-0004-0000-0F00-00005B000000}"/>
    <hyperlink ref="H94" r:id="rId93" xr:uid="{00000000-0004-0000-0F00-00005C000000}"/>
    <hyperlink ref="H95" r:id="rId94" xr:uid="{00000000-0004-0000-0F00-00005D000000}"/>
    <hyperlink ref="H96" r:id="rId95" xr:uid="{00000000-0004-0000-0F00-00005E000000}"/>
    <hyperlink ref="H97" r:id="rId96" xr:uid="{00000000-0004-0000-0F00-00005F000000}"/>
    <hyperlink ref="H98" r:id="rId97" xr:uid="{00000000-0004-0000-0F00-000060000000}"/>
    <hyperlink ref="H99" r:id="rId98" xr:uid="{00000000-0004-0000-0F00-000061000000}"/>
    <hyperlink ref="H100" r:id="rId99" xr:uid="{00000000-0004-0000-0F00-000062000000}"/>
    <hyperlink ref="H101" r:id="rId100" xr:uid="{00000000-0004-0000-0F00-000063000000}"/>
    <hyperlink ref="H102" r:id="rId101" xr:uid="{00000000-0004-0000-0F00-000064000000}"/>
    <hyperlink ref="H103" r:id="rId102" xr:uid="{00000000-0004-0000-0F00-000065000000}"/>
    <hyperlink ref="H104" r:id="rId103" xr:uid="{00000000-0004-0000-0F00-000066000000}"/>
    <hyperlink ref="H105" r:id="rId104" xr:uid="{00000000-0004-0000-0F00-000067000000}"/>
    <hyperlink ref="H106" r:id="rId105" xr:uid="{00000000-0004-0000-0F00-000068000000}"/>
    <hyperlink ref="H107" r:id="rId106" xr:uid="{00000000-0004-0000-0F00-000069000000}"/>
    <hyperlink ref="H108" r:id="rId107" xr:uid="{00000000-0004-0000-0F00-00006A000000}"/>
    <hyperlink ref="H109" r:id="rId108" xr:uid="{00000000-0004-0000-0F00-00006B000000}"/>
    <hyperlink ref="H110" r:id="rId109" xr:uid="{00000000-0004-0000-0F00-00006C000000}"/>
    <hyperlink ref="H111" r:id="rId110" xr:uid="{00000000-0004-0000-0F00-00006D000000}"/>
    <hyperlink ref="H112" r:id="rId111" xr:uid="{00000000-0004-0000-0F00-00006E000000}"/>
    <hyperlink ref="H113" r:id="rId112" xr:uid="{00000000-0004-0000-0F00-00006F000000}"/>
    <hyperlink ref="H114" r:id="rId113" xr:uid="{00000000-0004-0000-0F00-000070000000}"/>
    <hyperlink ref="H115" r:id="rId114" xr:uid="{00000000-0004-0000-0F00-000071000000}"/>
    <hyperlink ref="H116" r:id="rId115" xr:uid="{00000000-0004-0000-0F00-000072000000}"/>
    <hyperlink ref="H117" r:id="rId116" xr:uid="{00000000-0004-0000-0F00-000073000000}"/>
    <hyperlink ref="H118" r:id="rId117" xr:uid="{00000000-0004-0000-0F00-000074000000}"/>
    <hyperlink ref="H119" r:id="rId118" xr:uid="{00000000-0004-0000-0F00-000075000000}"/>
    <hyperlink ref="H120" r:id="rId119" xr:uid="{00000000-0004-0000-0F00-000076000000}"/>
    <hyperlink ref="H121" r:id="rId120" xr:uid="{00000000-0004-0000-0F00-000077000000}"/>
    <hyperlink ref="H122" r:id="rId121" xr:uid="{00000000-0004-0000-0F00-000078000000}"/>
    <hyperlink ref="H123" r:id="rId122" xr:uid="{00000000-0004-0000-0F00-000079000000}"/>
    <hyperlink ref="H124" r:id="rId123" xr:uid="{00000000-0004-0000-0F00-00007A000000}"/>
    <hyperlink ref="H125" r:id="rId124" xr:uid="{00000000-0004-0000-0F00-00007B000000}"/>
    <hyperlink ref="H126" r:id="rId125" xr:uid="{00000000-0004-0000-0F00-00007C000000}"/>
    <hyperlink ref="H127" r:id="rId126" xr:uid="{00000000-0004-0000-0F00-00007D000000}"/>
    <hyperlink ref="H128" r:id="rId127" xr:uid="{00000000-0004-0000-0F00-00007E000000}"/>
    <hyperlink ref="H129" r:id="rId128" xr:uid="{00000000-0004-0000-0F00-00007F000000}"/>
    <hyperlink ref="H130" r:id="rId129" xr:uid="{00000000-0004-0000-0F00-000080000000}"/>
    <hyperlink ref="H131" r:id="rId130" xr:uid="{00000000-0004-0000-0F00-000081000000}"/>
    <hyperlink ref="H132" r:id="rId131" xr:uid="{00000000-0004-0000-0F00-000082000000}"/>
    <hyperlink ref="H133" r:id="rId132" xr:uid="{00000000-0004-0000-0F00-000083000000}"/>
    <hyperlink ref="H134" r:id="rId133" xr:uid="{00000000-0004-0000-0F00-000084000000}"/>
    <hyperlink ref="H135" r:id="rId134" xr:uid="{00000000-0004-0000-0F00-000085000000}"/>
    <hyperlink ref="H136" r:id="rId135" xr:uid="{00000000-0004-0000-0F00-000086000000}"/>
    <hyperlink ref="H137" r:id="rId136" xr:uid="{00000000-0004-0000-0F00-000087000000}"/>
    <hyperlink ref="H138" r:id="rId137" xr:uid="{00000000-0004-0000-0F00-000088000000}"/>
    <hyperlink ref="H139" r:id="rId138" xr:uid="{00000000-0004-0000-0F00-000089000000}"/>
    <hyperlink ref="H140" r:id="rId139" xr:uid="{00000000-0004-0000-0F00-00008A000000}"/>
    <hyperlink ref="H141" r:id="rId140" xr:uid="{00000000-0004-0000-0F00-00008B000000}"/>
    <hyperlink ref="H142" r:id="rId141" xr:uid="{00000000-0004-0000-0F00-00008C000000}"/>
    <hyperlink ref="H143" r:id="rId142" xr:uid="{00000000-0004-0000-0F00-00008D000000}"/>
    <hyperlink ref="H144" r:id="rId143" xr:uid="{00000000-0004-0000-0F00-00008E000000}"/>
    <hyperlink ref="H145" r:id="rId144" xr:uid="{00000000-0004-0000-0F00-00008F000000}"/>
    <hyperlink ref="H146" r:id="rId145" xr:uid="{00000000-0004-0000-0F00-000090000000}"/>
    <hyperlink ref="H147" r:id="rId146" xr:uid="{00000000-0004-0000-0F00-000091000000}"/>
    <hyperlink ref="H148" r:id="rId147" xr:uid="{00000000-0004-0000-0F00-000092000000}"/>
    <hyperlink ref="H149" r:id="rId148" xr:uid="{00000000-0004-0000-0F00-000093000000}"/>
    <hyperlink ref="H150" r:id="rId149" xr:uid="{00000000-0004-0000-0F00-000094000000}"/>
    <hyperlink ref="H151" r:id="rId150" xr:uid="{00000000-0004-0000-0F00-000095000000}"/>
    <hyperlink ref="H152" r:id="rId151" xr:uid="{00000000-0004-0000-0F00-000096000000}"/>
    <hyperlink ref="H153" r:id="rId152" xr:uid="{00000000-0004-0000-0F00-000097000000}"/>
    <hyperlink ref="H154" r:id="rId153" xr:uid="{00000000-0004-0000-0F00-000098000000}"/>
    <hyperlink ref="H155" r:id="rId154" xr:uid="{00000000-0004-0000-0F00-000099000000}"/>
    <hyperlink ref="H156" r:id="rId155" xr:uid="{00000000-0004-0000-0F00-00009A000000}"/>
    <hyperlink ref="H157" r:id="rId156" xr:uid="{00000000-0004-0000-0F00-00009B000000}"/>
    <hyperlink ref="H158" r:id="rId157" xr:uid="{00000000-0004-0000-0F00-00009C000000}"/>
    <hyperlink ref="H159" r:id="rId158" xr:uid="{00000000-0004-0000-0F00-00009D000000}"/>
    <hyperlink ref="H160" r:id="rId159" xr:uid="{00000000-0004-0000-0F00-00009E000000}"/>
    <hyperlink ref="H161" r:id="rId160" xr:uid="{00000000-0004-0000-0F00-00009F000000}"/>
    <hyperlink ref="H162" r:id="rId161" xr:uid="{00000000-0004-0000-0F00-0000A0000000}"/>
    <hyperlink ref="H163" r:id="rId162" xr:uid="{00000000-0004-0000-0F00-0000A1000000}"/>
    <hyperlink ref="H164" r:id="rId163" xr:uid="{00000000-0004-0000-0F00-0000A2000000}"/>
    <hyperlink ref="H165" r:id="rId164" xr:uid="{00000000-0004-0000-0F00-0000A3000000}"/>
    <hyperlink ref="H166" r:id="rId165" xr:uid="{00000000-0004-0000-0F00-0000A4000000}"/>
    <hyperlink ref="H167" r:id="rId166" xr:uid="{00000000-0004-0000-0F00-0000A5000000}"/>
    <hyperlink ref="H168" r:id="rId167" xr:uid="{00000000-0004-0000-0F00-0000A6000000}"/>
    <hyperlink ref="H169" r:id="rId168" xr:uid="{00000000-0004-0000-0F00-0000A7000000}"/>
    <hyperlink ref="H170" r:id="rId169" xr:uid="{00000000-0004-0000-0F00-0000A8000000}"/>
    <hyperlink ref="H171" r:id="rId170" xr:uid="{00000000-0004-0000-0F00-0000A9000000}"/>
    <hyperlink ref="H172" r:id="rId171" xr:uid="{00000000-0004-0000-0F00-0000AA000000}"/>
    <hyperlink ref="H173" r:id="rId172" xr:uid="{00000000-0004-0000-0F00-0000AB000000}"/>
    <hyperlink ref="H174" r:id="rId173" xr:uid="{00000000-0004-0000-0F00-0000AC000000}"/>
    <hyperlink ref="H175" r:id="rId174" xr:uid="{00000000-0004-0000-0F00-0000AD000000}"/>
    <hyperlink ref="H176" r:id="rId175" xr:uid="{00000000-0004-0000-0F00-0000AE000000}"/>
    <hyperlink ref="H177" r:id="rId176" xr:uid="{00000000-0004-0000-0F00-0000AF000000}"/>
    <hyperlink ref="H178" r:id="rId177" xr:uid="{00000000-0004-0000-0F00-0000B0000000}"/>
    <hyperlink ref="H179" r:id="rId178" xr:uid="{00000000-0004-0000-0F00-0000B1000000}"/>
    <hyperlink ref="H180" r:id="rId179" xr:uid="{00000000-0004-0000-0F00-0000B2000000}"/>
    <hyperlink ref="H181" r:id="rId180" xr:uid="{00000000-0004-0000-0F00-0000B3000000}"/>
    <hyperlink ref="H182" r:id="rId181" xr:uid="{00000000-0004-0000-0F00-0000B4000000}"/>
    <hyperlink ref="H183" r:id="rId182" xr:uid="{00000000-0004-0000-0F00-0000B5000000}"/>
    <hyperlink ref="H184" r:id="rId183" xr:uid="{00000000-0004-0000-0F00-0000B6000000}"/>
    <hyperlink ref="H185" r:id="rId184" xr:uid="{00000000-0004-0000-0F00-0000B7000000}"/>
    <hyperlink ref="H186" r:id="rId185" xr:uid="{00000000-0004-0000-0F00-0000B8000000}"/>
    <hyperlink ref="H187" r:id="rId186" xr:uid="{00000000-0004-0000-0F00-0000B9000000}"/>
    <hyperlink ref="H188" r:id="rId187" xr:uid="{00000000-0004-0000-0F00-0000BA000000}"/>
    <hyperlink ref="H189" r:id="rId188" xr:uid="{00000000-0004-0000-0F00-0000BB000000}"/>
    <hyperlink ref="H190" r:id="rId189" xr:uid="{00000000-0004-0000-0F00-0000BC000000}"/>
    <hyperlink ref="H191" r:id="rId190" xr:uid="{00000000-0004-0000-0F00-0000BD000000}"/>
    <hyperlink ref="H192" r:id="rId191" xr:uid="{00000000-0004-0000-0F00-0000BE000000}"/>
    <hyperlink ref="H193" r:id="rId192" xr:uid="{00000000-0004-0000-0F00-0000BF000000}"/>
    <hyperlink ref="H194" r:id="rId193" xr:uid="{00000000-0004-0000-0F00-0000C0000000}"/>
    <hyperlink ref="H195" r:id="rId194" xr:uid="{00000000-0004-0000-0F00-0000C1000000}"/>
    <hyperlink ref="H196" r:id="rId195" xr:uid="{00000000-0004-0000-0F00-0000C2000000}"/>
    <hyperlink ref="H197" r:id="rId196" xr:uid="{00000000-0004-0000-0F00-0000C3000000}"/>
    <hyperlink ref="H198" r:id="rId197" xr:uid="{00000000-0004-0000-0F00-0000C4000000}"/>
    <hyperlink ref="H199" r:id="rId198" xr:uid="{00000000-0004-0000-0F00-0000C5000000}"/>
    <hyperlink ref="H200" r:id="rId199" xr:uid="{00000000-0004-0000-0F00-0000C6000000}"/>
    <hyperlink ref="H201" r:id="rId200" xr:uid="{00000000-0004-0000-0F00-0000C7000000}"/>
    <hyperlink ref="H202" r:id="rId201" xr:uid="{00000000-0004-0000-0F00-0000C8000000}"/>
    <hyperlink ref="H203" r:id="rId202" xr:uid="{00000000-0004-0000-0F00-0000C9000000}"/>
    <hyperlink ref="H204" r:id="rId203" xr:uid="{00000000-0004-0000-0F00-0000CA000000}"/>
    <hyperlink ref="H205" r:id="rId204" xr:uid="{00000000-0004-0000-0F00-0000CB000000}"/>
    <hyperlink ref="H206" r:id="rId205" xr:uid="{00000000-0004-0000-0F00-0000CC000000}"/>
    <hyperlink ref="H207" r:id="rId206" xr:uid="{00000000-0004-0000-0F00-0000CD000000}"/>
    <hyperlink ref="H208" r:id="rId207" xr:uid="{00000000-0004-0000-0F00-0000CE000000}"/>
    <hyperlink ref="H209" r:id="rId208" xr:uid="{00000000-0004-0000-0F00-0000CF000000}"/>
    <hyperlink ref="H210" r:id="rId209" xr:uid="{00000000-0004-0000-0F00-0000D0000000}"/>
    <hyperlink ref="H211" r:id="rId210" xr:uid="{00000000-0004-0000-0F00-0000D1000000}"/>
    <hyperlink ref="H212" r:id="rId211" xr:uid="{00000000-0004-0000-0F00-0000D2000000}"/>
    <hyperlink ref="H213" r:id="rId212" xr:uid="{00000000-0004-0000-0F00-0000D3000000}"/>
    <hyperlink ref="H214" r:id="rId213" xr:uid="{00000000-0004-0000-0F00-0000D4000000}"/>
    <hyperlink ref="H215" r:id="rId214" xr:uid="{00000000-0004-0000-0F00-0000D5000000}"/>
    <hyperlink ref="H216" r:id="rId215" xr:uid="{00000000-0004-0000-0F00-0000D6000000}"/>
    <hyperlink ref="H217" r:id="rId216" xr:uid="{00000000-0004-0000-0F00-0000D7000000}"/>
    <hyperlink ref="H218" r:id="rId217" xr:uid="{00000000-0004-0000-0F00-0000D8000000}"/>
    <hyperlink ref="H219" r:id="rId218" xr:uid="{00000000-0004-0000-0F00-0000D9000000}"/>
    <hyperlink ref="H220" r:id="rId219" xr:uid="{00000000-0004-0000-0F00-0000DA000000}"/>
    <hyperlink ref="H221" r:id="rId220" xr:uid="{00000000-0004-0000-0F00-0000DB000000}"/>
    <hyperlink ref="H222" r:id="rId221" xr:uid="{00000000-0004-0000-0F00-0000DC000000}"/>
    <hyperlink ref="H223" r:id="rId222" xr:uid="{00000000-0004-0000-0F00-0000DD000000}"/>
    <hyperlink ref="H224" r:id="rId223" xr:uid="{00000000-0004-0000-0F00-0000DE000000}"/>
    <hyperlink ref="H225" r:id="rId224" xr:uid="{00000000-0004-0000-0F00-0000DF000000}"/>
    <hyperlink ref="H226" r:id="rId225" xr:uid="{00000000-0004-0000-0F00-0000E0000000}"/>
    <hyperlink ref="H227" r:id="rId226" xr:uid="{00000000-0004-0000-0F00-0000E1000000}"/>
    <hyperlink ref="H228" r:id="rId227" xr:uid="{00000000-0004-0000-0F00-0000E2000000}"/>
    <hyperlink ref="H229" r:id="rId228" xr:uid="{00000000-0004-0000-0F00-0000E3000000}"/>
    <hyperlink ref="H230" r:id="rId229" xr:uid="{00000000-0004-0000-0F00-0000E4000000}"/>
    <hyperlink ref="H231" r:id="rId230" xr:uid="{00000000-0004-0000-0F00-0000E5000000}"/>
    <hyperlink ref="H232" r:id="rId231" xr:uid="{00000000-0004-0000-0F00-0000E6000000}"/>
    <hyperlink ref="H233" r:id="rId232" xr:uid="{00000000-0004-0000-0F00-0000E7000000}"/>
    <hyperlink ref="H234" r:id="rId233" xr:uid="{00000000-0004-0000-0F00-0000E8000000}"/>
    <hyperlink ref="H235" r:id="rId234" xr:uid="{00000000-0004-0000-0F00-0000E9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filterMode="1">
    <outlinePr summaryBelow="0" summaryRight="0"/>
  </sheetPr>
  <dimension ref="A1:Q726"/>
  <sheetViews>
    <sheetView workbookViewId="0">
      <pane xSplit="4" ySplit="1" topLeftCell="E2" activePane="bottomRight" state="frozen"/>
      <selection pane="topRight" activeCell="E1" sqref="E1"/>
      <selection pane="bottomLeft" activeCell="A2" sqref="A2"/>
      <selection pane="bottomRight" activeCell="E2" sqref="E2"/>
    </sheetView>
  </sheetViews>
  <sheetFormatPr baseColWidth="10" defaultColWidth="14.5" defaultRowHeight="15" customHeight="1"/>
  <cols>
    <col min="3" max="4" width="6.1640625" customWidth="1"/>
    <col min="5" max="5" width="7.6640625" customWidth="1"/>
    <col min="7" max="7" width="47.5" customWidth="1"/>
    <col min="8" max="8" width="8.6640625" hidden="1" customWidth="1"/>
    <col min="9" max="9" width="47.5" customWidth="1"/>
    <col min="11" max="11" width="19.6640625" customWidth="1"/>
    <col min="14" max="14" width="17.5" customWidth="1"/>
  </cols>
  <sheetData>
    <row r="1" spans="1:17" ht="13">
      <c r="A1" s="1" t="s">
        <v>2561</v>
      </c>
      <c r="B1" s="1" t="s">
        <v>1</v>
      </c>
      <c r="C1" s="1" t="s">
        <v>2083</v>
      </c>
      <c r="D1" s="1" t="s">
        <v>2084</v>
      </c>
      <c r="E1" s="1" t="s">
        <v>1428</v>
      </c>
      <c r="F1" s="1" t="s">
        <v>3</v>
      </c>
      <c r="G1" s="2" t="s">
        <v>2088</v>
      </c>
      <c r="H1" s="2" t="s">
        <v>2089</v>
      </c>
      <c r="I1" s="2" t="s">
        <v>2562</v>
      </c>
      <c r="J1" s="2"/>
      <c r="K1" s="2"/>
      <c r="L1" s="2"/>
      <c r="M1" s="2"/>
      <c r="N1" s="2"/>
      <c r="O1" s="2"/>
      <c r="P1" s="2"/>
      <c r="Q1" s="2"/>
    </row>
    <row r="2" spans="1:17" ht="13" hidden="1">
      <c r="A2" s="3" t="s">
        <v>1432</v>
      </c>
      <c r="B2" s="4" t="s">
        <v>1433</v>
      </c>
      <c r="C2" s="4"/>
      <c r="D2" s="4"/>
      <c r="E2" s="4">
        <v>2022</v>
      </c>
      <c r="F2" s="5" t="s">
        <v>1436</v>
      </c>
      <c r="G2" s="2"/>
      <c r="H2" s="2"/>
      <c r="I2" s="2"/>
      <c r="J2" s="2"/>
      <c r="K2" s="2"/>
      <c r="L2" s="2"/>
      <c r="M2" s="2"/>
      <c r="N2" s="2"/>
      <c r="O2" s="2"/>
      <c r="P2" s="2"/>
      <c r="Q2" s="2"/>
    </row>
    <row r="3" spans="1:17" ht="13">
      <c r="A3" s="3" t="s">
        <v>5</v>
      </c>
      <c r="B3" s="4" t="s">
        <v>6</v>
      </c>
      <c r="C3" s="4" t="s">
        <v>7</v>
      </c>
      <c r="D3" s="4" t="s">
        <v>7</v>
      </c>
      <c r="E3" s="4">
        <v>2022</v>
      </c>
      <c r="F3" s="5" t="s">
        <v>1440</v>
      </c>
      <c r="G3" s="2" t="s">
        <v>2563</v>
      </c>
      <c r="H3" s="2"/>
      <c r="I3" s="24" t="s">
        <v>2564</v>
      </c>
      <c r="J3" s="2"/>
      <c r="K3" s="40" t="s">
        <v>2565</v>
      </c>
      <c r="L3" s="40" t="s">
        <v>2560</v>
      </c>
      <c r="M3" s="40" t="s">
        <v>2566</v>
      </c>
      <c r="N3" s="40" t="s">
        <v>2567</v>
      </c>
      <c r="O3" s="40" t="s">
        <v>2568</v>
      </c>
      <c r="P3" s="40"/>
      <c r="Q3" s="40"/>
    </row>
    <row r="4" spans="1:17" ht="13">
      <c r="A4" s="3" t="s">
        <v>10</v>
      </c>
      <c r="B4" s="4" t="s">
        <v>11</v>
      </c>
      <c r="C4" s="4" t="s">
        <v>7</v>
      </c>
      <c r="D4" s="4" t="s">
        <v>7</v>
      </c>
      <c r="E4" s="4">
        <v>2022</v>
      </c>
      <c r="F4" s="5" t="s">
        <v>1442</v>
      </c>
      <c r="G4" s="2" t="s">
        <v>2097</v>
      </c>
      <c r="H4" s="2"/>
      <c r="I4" s="2" t="s">
        <v>2569</v>
      </c>
      <c r="J4" s="2" t="s">
        <v>2570</v>
      </c>
      <c r="K4" s="2">
        <f>COUNTIF($I3:$I226,"Students")</f>
        <v>44</v>
      </c>
      <c r="L4" s="2">
        <f>COUNTIF($I3:$I226,"Mixed*")</f>
        <v>23</v>
      </c>
      <c r="M4" s="2">
        <f>COUNTIF($I3:$I226,"Professionals")</f>
        <v>2</v>
      </c>
      <c r="N4" s="2">
        <f>COUNTIF($I3:$I226,"Unknown")</f>
        <v>3</v>
      </c>
      <c r="O4" s="2">
        <f>SUM(K4:N4)</f>
        <v>72</v>
      </c>
      <c r="P4" s="2"/>
      <c r="Q4" s="2"/>
    </row>
    <row r="5" spans="1:17" ht="13" hidden="1">
      <c r="A5" s="3" t="s">
        <v>1443</v>
      </c>
      <c r="B5" s="4" t="s">
        <v>1444</v>
      </c>
      <c r="C5" s="4"/>
      <c r="D5" s="4"/>
      <c r="E5" s="4">
        <v>2022</v>
      </c>
      <c r="F5" s="5" t="s">
        <v>1447</v>
      </c>
      <c r="G5" s="2"/>
      <c r="H5" s="2"/>
      <c r="I5" s="2"/>
      <c r="J5" s="2"/>
      <c r="K5" s="2"/>
      <c r="L5" s="2"/>
      <c r="M5" s="2"/>
      <c r="N5" s="2"/>
      <c r="O5" s="2"/>
      <c r="P5" s="2"/>
      <c r="Q5" s="2"/>
    </row>
    <row r="6" spans="1:17" ht="13" hidden="1">
      <c r="A6" s="3" t="s">
        <v>934</v>
      </c>
      <c r="B6" s="4" t="s">
        <v>1450</v>
      </c>
      <c r="C6" s="4"/>
      <c r="D6" s="4"/>
      <c r="E6" s="4">
        <v>2022</v>
      </c>
      <c r="F6" s="5" t="s">
        <v>1453</v>
      </c>
      <c r="G6" s="2"/>
      <c r="H6" s="2"/>
      <c r="I6" s="2"/>
      <c r="J6" s="2"/>
      <c r="K6" s="2"/>
      <c r="L6" s="2"/>
      <c r="M6" s="2"/>
      <c r="N6" s="2"/>
      <c r="O6" s="2"/>
      <c r="P6" s="2"/>
      <c r="Q6" s="2"/>
    </row>
    <row r="7" spans="1:17" ht="13" hidden="1">
      <c r="A7" s="3" t="s">
        <v>14</v>
      </c>
      <c r="B7" s="4" t="s">
        <v>15</v>
      </c>
      <c r="C7" s="4" t="s">
        <v>16</v>
      </c>
      <c r="D7" s="4"/>
      <c r="E7" s="4">
        <v>2022</v>
      </c>
      <c r="F7" s="5" t="s">
        <v>1455</v>
      </c>
      <c r="G7" s="2"/>
      <c r="H7" s="2"/>
      <c r="I7" s="2"/>
      <c r="J7" s="2"/>
      <c r="K7" s="2"/>
      <c r="L7" s="2"/>
      <c r="M7" s="2"/>
      <c r="N7" s="2"/>
      <c r="O7" s="2"/>
      <c r="P7" s="2"/>
      <c r="Q7" s="2"/>
    </row>
    <row r="8" spans="1:17" ht="13">
      <c r="A8" s="3" t="s">
        <v>19</v>
      </c>
      <c r="B8" s="4" t="s">
        <v>20</v>
      </c>
      <c r="C8" s="4" t="s">
        <v>7</v>
      </c>
      <c r="D8" s="4" t="s">
        <v>7</v>
      </c>
      <c r="E8" s="4">
        <v>2022</v>
      </c>
      <c r="F8" s="5" t="s">
        <v>1456</v>
      </c>
      <c r="G8" s="2" t="s">
        <v>2100</v>
      </c>
      <c r="H8" s="2"/>
      <c r="I8" s="2" t="s">
        <v>2569</v>
      </c>
      <c r="J8" s="2" t="s">
        <v>2571</v>
      </c>
      <c r="K8" s="40" t="s">
        <v>2565</v>
      </c>
      <c r="L8" s="40" t="s">
        <v>2560</v>
      </c>
      <c r="M8" s="40" t="s">
        <v>2566</v>
      </c>
      <c r="N8" s="40" t="s">
        <v>2567</v>
      </c>
      <c r="O8" s="40" t="s">
        <v>2568</v>
      </c>
      <c r="P8" s="2" t="s">
        <v>2572</v>
      </c>
      <c r="Q8" s="40"/>
    </row>
    <row r="9" spans="1:17" ht="13">
      <c r="A9" s="3" t="s">
        <v>22</v>
      </c>
      <c r="B9" s="4" t="s">
        <v>23</v>
      </c>
      <c r="C9" s="4" t="s">
        <v>7</v>
      </c>
      <c r="D9" s="4" t="s">
        <v>7</v>
      </c>
      <c r="E9" s="4">
        <v>2022</v>
      </c>
      <c r="F9" s="5" t="s">
        <v>1458</v>
      </c>
      <c r="G9" s="2" t="s">
        <v>2101</v>
      </c>
      <c r="H9" s="2"/>
      <c r="I9" s="24" t="s">
        <v>2569</v>
      </c>
      <c r="J9" s="2">
        <v>2018</v>
      </c>
      <c r="K9" s="2">
        <f>COUNTIFS($I$3:$I$240,"Students", $E$3:$E$240, "2018")</f>
        <v>10</v>
      </c>
      <c r="L9" s="2">
        <f>COUNTIFS($I$3:$I$240,"Mixed*", $E$3:$E$240, "2018")</f>
        <v>2</v>
      </c>
      <c r="M9" s="2">
        <f>COUNTIFS($I$3:$I$240,"Professionals", $E$3:$E$240, "2018")</f>
        <v>1</v>
      </c>
      <c r="N9" s="2">
        <f>COUNTIFS($I$3:$I$240,"Unknown", $E$3:$E$240, "2018")</f>
        <v>0</v>
      </c>
      <c r="O9" s="40">
        <f>SUM(K9:N9)</f>
        <v>13</v>
      </c>
      <c r="P9" s="45">
        <f>O9/$O$20</f>
        <v>0.18055555555555555</v>
      </c>
      <c r="Q9" s="2"/>
    </row>
    <row r="10" spans="1:17" ht="13" hidden="1">
      <c r="A10" s="3" t="s">
        <v>26</v>
      </c>
      <c r="B10" s="4" t="s">
        <v>27</v>
      </c>
      <c r="C10" s="4" t="s">
        <v>16</v>
      </c>
      <c r="D10" s="4"/>
      <c r="E10" s="4">
        <v>2022</v>
      </c>
      <c r="F10" s="5" t="s">
        <v>1459</v>
      </c>
      <c r="G10" s="2"/>
      <c r="H10" s="2"/>
      <c r="I10" s="2"/>
      <c r="J10" s="2"/>
      <c r="K10" s="2"/>
      <c r="L10" s="2"/>
      <c r="M10" s="2"/>
      <c r="N10" s="2"/>
      <c r="O10" s="2"/>
      <c r="P10" s="2"/>
      <c r="Q10" s="2"/>
    </row>
    <row r="11" spans="1:17" ht="13">
      <c r="A11" s="3" t="s">
        <v>30</v>
      </c>
      <c r="B11" s="4" t="s">
        <v>31</v>
      </c>
      <c r="C11" s="4" t="s">
        <v>7</v>
      </c>
      <c r="D11" s="4" t="s">
        <v>7</v>
      </c>
      <c r="E11" s="4">
        <v>2021</v>
      </c>
      <c r="F11" s="5" t="s">
        <v>1461</v>
      </c>
      <c r="G11" s="2" t="s">
        <v>2102</v>
      </c>
      <c r="H11" s="2"/>
      <c r="I11" s="2" t="s">
        <v>2573</v>
      </c>
      <c r="J11" s="2">
        <v>2019</v>
      </c>
      <c r="K11" s="2">
        <f>COUNTIFS($I$3:$I$240,"Students", $E$3:$E$240, "2019")</f>
        <v>11</v>
      </c>
      <c r="L11" s="2">
        <f>COUNTIFS($I$3:$I$240,"Mixed*", $E$3:$E$240, "2019")</f>
        <v>8</v>
      </c>
      <c r="M11" s="2">
        <f>COUNTIFS($I$3:$I$240,"Professionals", $E$3:$E$240, "2019")</f>
        <v>0</v>
      </c>
      <c r="N11" s="2">
        <f>COUNTIFS($I$3:$I$240,"Unknown", $E$3:$E$240, "2019")</f>
        <v>2</v>
      </c>
      <c r="O11" s="40">
        <f>SUM(K11:N11)</f>
        <v>21</v>
      </c>
      <c r="P11" s="45">
        <f>O11/$O$20</f>
        <v>0.29166666666666669</v>
      </c>
      <c r="Q11" s="2"/>
    </row>
    <row r="12" spans="1:17" ht="13" hidden="1">
      <c r="A12" s="3" t="s">
        <v>34</v>
      </c>
      <c r="B12" s="4" t="s">
        <v>35</v>
      </c>
      <c r="C12" s="4" t="s">
        <v>16</v>
      </c>
      <c r="D12" s="4"/>
      <c r="E12" s="4">
        <v>2021</v>
      </c>
      <c r="F12" s="5" t="s">
        <v>1463</v>
      </c>
      <c r="G12" s="2"/>
      <c r="H12" s="2"/>
      <c r="I12" s="2"/>
      <c r="J12" s="2"/>
      <c r="K12" s="2"/>
      <c r="L12" s="2"/>
      <c r="M12" s="2"/>
      <c r="N12" s="2"/>
      <c r="O12" s="2"/>
      <c r="P12" s="2"/>
      <c r="Q12" s="2"/>
    </row>
    <row r="13" spans="1:17" ht="13" hidden="1">
      <c r="A13" s="3" t="s">
        <v>38</v>
      </c>
      <c r="B13" s="4" t="s">
        <v>39</v>
      </c>
      <c r="C13" s="4" t="s">
        <v>16</v>
      </c>
      <c r="D13" s="4"/>
      <c r="E13" s="4">
        <v>2021</v>
      </c>
      <c r="F13" s="5" t="s">
        <v>1465</v>
      </c>
      <c r="G13" s="2"/>
      <c r="H13" s="2"/>
      <c r="I13" s="2"/>
      <c r="J13" s="2"/>
      <c r="K13" s="2"/>
      <c r="L13" s="2"/>
      <c r="M13" s="2"/>
      <c r="N13" s="2"/>
      <c r="O13" s="2"/>
      <c r="P13" s="2"/>
      <c r="Q13" s="2"/>
    </row>
    <row r="14" spans="1:17" ht="13">
      <c r="A14" s="3" t="s">
        <v>42</v>
      </c>
      <c r="B14" s="4" t="s">
        <v>43</v>
      </c>
      <c r="C14" s="4" t="s">
        <v>7</v>
      </c>
      <c r="D14" s="4" t="s">
        <v>7</v>
      </c>
      <c r="E14" s="4">
        <v>2021</v>
      </c>
      <c r="F14" s="5" t="s">
        <v>1467</v>
      </c>
      <c r="G14" s="2" t="s">
        <v>2104</v>
      </c>
      <c r="H14" s="2"/>
      <c r="I14" s="2" t="s">
        <v>2573</v>
      </c>
      <c r="J14" s="2">
        <v>2020</v>
      </c>
      <c r="K14" s="2">
        <f>COUNTIFS($I$3:$I$240,"Students", $E$3:$E$240, "2020")</f>
        <v>10</v>
      </c>
      <c r="L14" s="2">
        <f>COUNTIFS($I$3:$I$240,"Mixed*", $E$3:$E$240, "2020")</f>
        <v>6</v>
      </c>
      <c r="M14" s="2">
        <f>COUNTIFS($I$3:$I$240,"Professionals", $E$3:$E$240, "2020")</f>
        <v>1</v>
      </c>
      <c r="N14" s="2">
        <f>COUNTIFS($I$3:$I$240,"Unknown", $E$3:$E$240, "2020")</f>
        <v>1</v>
      </c>
      <c r="O14" s="40">
        <f>SUM(K14:N14)</f>
        <v>18</v>
      </c>
      <c r="P14" s="45">
        <f>O14/$O$20</f>
        <v>0.25</v>
      </c>
      <c r="Q14" s="2"/>
    </row>
    <row r="15" spans="1:17" ht="13" hidden="1">
      <c r="A15" s="3" t="s">
        <v>49</v>
      </c>
      <c r="B15" s="4" t="s">
        <v>50</v>
      </c>
      <c r="C15" s="4" t="s">
        <v>16</v>
      </c>
      <c r="D15" s="4"/>
      <c r="E15" s="4">
        <v>2021</v>
      </c>
      <c r="F15" s="5" t="s">
        <v>1470</v>
      </c>
      <c r="G15" s="2"/>
      <c r="H15" s="2"/>
      <c r="I15" s="2"/>
      <c r="J15" s="2"/>
      <c r="K15" s="2"/>
      <c r="L15" s="2"/>
      <c r="M15" s="2"/>
      <c r="N15" s="2"/>
      <c r="O15" s="2"/>
      <c r="P15" s="2"/>
      <c r="Q15" s="2"/>
    </row>
    <row r="16" spans="1:17" ht="13">
      <c r="A16" s="3" t="s">
        <v>53</v>
      </c>
      <c r="B16" s="4" t="s">
        <v>54</v>
      </c>
      <c r="C16" s="4" t="s">
        <v>7</v>
      </c>
      <c r="D16" s="4" t="s">
        <v>7</v>
      </c>
      <c r="E16" s="4">
        <v>2021</v>
      </c>
      <c r="F16" s="5" t="s">
        <v>1471</v>
      </c>
      <c r="G16" s="2" t="s">
        <v>2106</v>
      </c>
      <c r="H16" s="2"/>
      <c r="I16" s="2" t="s">
        <v>2569</v>
      </c>
      <c r="J16" s="2">
        <v>2021</v>
      </c>
      <c r="K16" s="2">
        <f>COUNTIFS($I$3:$I$240,"Students", $E$3:$E$240, "2021")</f>
        <v>10</v>
      </c>
      <c r="L16" s="2">
        <f>COUNTIFS($I$3:$I$240,"Mixed*", $E$3:$E$240, "2021")</f>
        <v>6</v>
      </c>
      <c r="M16" s="2">
        <f>COUNTIFS($I$3:$I$240,"Professionals", $E$3:$E$240, "2021")</f>
        <v>0</v>
      </c>
      <c r="N16" s="2">
        <f>COUNTIFS($I$3:$I$240,"Unknown", $E$3:$E$240, "2021")</f>
        <v>0</v>
      </c>
      <c r="O16" s="40">
        <f>SUM(K16:N16)</f>
        <v>16</v>
      </c>
      <c r="P16" s="45">
        <f>O16/$O$20</f>
        <v>0.22222222222222221</v>
      </c>
      <c r="Q16" s="2"/>
    </row>
    <row r="17" spans="1:17" ht="13" hidden="1">
      <c r="A17" s="3" t="s">
        <v>57</v>
      </c>
      <c r="B17" s="4" t="s">
        <v>58</v>
      </c>
      <c r="C17" s="4" t="s">
        <v>16</v>
      </c>
      <c r="D17" s="4"/>
      <c r="E17" s="4">
        <v>2021</v>
      </c>
      <c r="F17" s="5" t="s">
        <v>1473</v>
      </c>
      <c r="G17" s="2"/>
      <c r="H17" s="2"/>
      <c r="I17" s="2"/>
      <c r="J17" s="2"/>
      <c r="K17" s="2"/>
      <c r="L17" s="2"/>
      <c r="M17" s="2"/>
      <c r="N17" s="2"/>
      <c r="O17" s="2"/>
      <c r="P17" s="2"/>
      <c r="Q17" s="2"/>
    </row>
    <row r="18" spans="1:17" ht="13" hidden="1">
      <c r="A18" s="3" t="s">
        <v>61</v>
      </c>
      <c r="B18" s="4" t="s">
        <v>62</v>
      </c>
      <c r="C18" s="4" t="s">
        <v>16</v>
      </c>
      <c r="D18" s="4"/>
      <c r="E18" s="4">
        <v>2021</v>
      </c>
      <c r="F18" s="5" t="s">
        <v>1474</v>
      </c>
      <c r="G18" s="2"/>
      <c r="H18" s="2"/>
      <c r="I18" s="2"/>
      <c r="J18" s="2"/>
      <c r="K18" s="2"/>
      <c r="L18" s="2"/>
      <c r="M18" s="2"/>
      <c r="N18" s="2"/>
      <c r="O18" s="2"/>
      <c r="P18" s="2"/>
      <c r="Q18" s="2"/>
    </row>
    <row r="19" spans="1:17" ht="13">
      <c r="A19" s="7" t="s">
        <v>65</v>
      </c>
      <c r="B19" s="8" t="s">
        <v>66</v>
      </c>
      <c r="C19" s="8" t="s">
        <v>7</v>
      </c>
      <c r="D19" s="8" t="s">
        <v>2574</v>
      </c>
      <c r="E19" s="8">
        <v>2021</v>
      </c>
      <c r="F19" s="9" t="s">
        <v>1476</v>
      </c>
      <c r="G19" s="11" t="s">
        <v>2108</v>
      </c>
      <c r="H19" s="11"/>
      <c r="I19" s="11" t="s">
        <v>2575</v>
      </c>
      <c r="J19" s="11">
        <v>2022</v>
      </c>
      <c r="K19" s="11">
        <f>COUNTIFS($I$3:$I$240,"Students", $E$3:$E$240, "2022")</f>
        <v>3</v>
      </c>
      <c r="L19" s="11">
        <f>COUNTIFS($I$3:$I$240,"Mixed*", $E$3:$E$240, "2022")</f>
        <v>1</v>
      </c>
      <c r="M19" s="11">
        <f>COUNTIFS($I$3:$I$240,"Professionals", $E$3:$E$240, "2022")</f>
        <v>0</v>
      </c>
      <c r="N19" s="11">
        <f>COUNTIFS($I$3:$I$240,"Unknown", $E$3:$E$240, "2022")</f>
        <v>0</v>
      </c>
      <c r="O19" s="46">
        <f>SUM(K19:N19)</f>
        <v>4</v>
      </c>
      <c r="P19" s="45">
        <f>O19/$O$20</f>
        <v>5.5555555555555552E-2</v>
      </c>
      <c r="Q19" s="11"/>
    </row>
    <row r="20" spans="1:17" ht="13">
      <c r="A20" s="3" t="s">
        <v>69</v>
      </c>
      <c r="B20" s="4" t="s">
        <v>70</v>
      </c>
      <c r="C20" s="4" t="s">
        <v>7</v>
      </c>
      <c r="D20" s="4" t="s">
        <v>7</v>
      </c>
      <c r="E20" s="4">
        <v>2021</v>
      </c>
      <c r="F20" s="5" t="s">
        <v>1478</v>
      </c>
      <c r="G20" s="2" t="s">
        <v>2576</v>
      </c>
      <c r="H20" s="2"/>
      <c r="I20" s="2" t="s">
        <v>2577</v>
      </c>
      <c r="J20" s="40" t="s">
        <v>2555</v>
      </c>
      <c r="K20" s="40">
        <f t="shared" ref="K20:P20" si="0">SUM(K9:K19)</f>
        <v>44</v>
      </c>
      <c r="L20" s="40">
        <f t="shared" si="0"/>
        <v>23</v>
      </c>
      <c r="M20" s="40">
        <f t="shared" si="0"/>
        <v>2</v>
      </c>
      <c r="N20" s="40">
        <f t="shared" si="0"/>
        <v>3</v>
      </c>
      <c r="O20" s="40">
        <f t="shared" si="0"/>
        <v>72</v>
      </c>
      <c r="P20" s="45">
        <f t="shared" si="0"/>
        <v>1</v>
      </c>
      <c r="Q20" s="2"/>
    </row>
    <row r="21" spans="1:17" ht="13">
      <c r="A21" s="3" t="s">
        <v>73</v>
      </c>
      <c r="B21" s="4" t="s">
        <v>74</v>
      </c>
      <c r="C21" s="4" t="s">
        <v>7</v>
      </c>
      <c r="D21" s="4" t="s">
        <v>7</v>
      </c>
      <c r="E21" s="4">
        <v>2021</v>
      </c>
      <c r="F21" s="5" t="s">
        <v>1480</v>
      </c>
      <c r="G21" s="2" t="s">
        <v>2578</v>
      </c>
      <c r="H21" s="2"/>
      <c r="I21" s="2" t="s">
        <v>2569</v>
      </c>
      <c r="J21" s="2" t="s">
        <v>2579</v>
      </c>
      <c r="K21" s="45">
        <f t="shared" ref="K21:N21" si="1">K20/$O$20</f>
        <v>0.61111111111111116</v>
      </c>
      <c r="L21" s="45">
        <f t="shared" si="1"/>
        <v>0.31944444444444442</v>
      </c>
      <c r="M21" s="45">
        <f t="shared" si="1"/>
        <v>2.7777777777777776E-2</v>
      </c>
      <c r="N21" s="45">
        <f t="shared" si="1"/>
        <v>4.1666666666666664E-2</v>
      </c>
      <c r="O21" s="45">
        <f>SUM(K21:N21)</f>
        <v>1</v>
      </c>
      <c r="P21" s="2"/>
      <c r="Q21" s="2"/>
    </row>
    <row r="22" spans="1:17" ht="13">
      <c r="A22" s="3" t="s">
        <v>77</v>
      </c>
      <c r="B22" s="4" t="s">
        <v>78</v>
      </c>
      <c r="C22" s="4" t="s">
        <v>7</v>
      </c>
      <c r="D22" s="4" t="s">
        <v>7</v>
      </c>
      <c r="E22" s="4">
        <v>2021</v>
      </c>
      <c r="F22" s="5" t="s">
        <v>1481</v>
      </c>
      <c r="G22" s="2" t="s">
        <v>2110</v>
      </c>
      <c r="H22" s="2"/>
      <c r="I22" s="2" t="s">
        <v>2569</v>
      </c>
      <c r="J22" s="2" t="s">
        <v>2580</v>
      </c>
      <c r="K22" s="45">
        <f>K21+L21</f>
        <v>0.93055555555555558</v>
      </c>
      <c r="L22" s="2"/>
      <c r="M22" s="2"/>
      <c r="N22" s="2"/>
      <c r="O22" s="2"/>
      <c r="P22" s="2"/>
      <c r="Q22" s="2"/>
    </row>
    <row r="23" spans="1:17" ht="13" hidden="1">
      <c r="A23" s="3" t="s">
        <v>81</v>
      </c>
      <c r="B23" s="4" t="s">
        <v>82</v>
      </c>
      <c r="C23" s="4" t="s">
        <v>16</v>
      </c>
      <c r="D23" s="4"/>
      <c r="E23" s="4">
        <v>2021</v>
      </c>
      <c r="F23" s="5" t="s">
        <v>1483</v>
      </c>
      <c r="G23" s="2"/>
      <c r="H23" s="2"/>
      <c r="I23" s="2"/>
      <c r="J23" s="2"/>
      <c r="K23" s="2"/>
      <c r="L23" s="2"/>
      <c r="M23" s="2"/>
      <c r="N23" s="2"/>
      <c r="O23" s="2"/>
      <c r="P23" s="2"/>
      <c r="Q23" s="2"/>
    </row>
    <row r="24" spans="1:17" ht="13" hidden="1">
      <c r="A24" s="3" t="s">
        <v>85</v>
      </c>
      <c r="B24" s="4" t="s">
        <v>86</v>
      </c>
      <c r="C24" s="4" t="s">
        <v>16</v>
      </c>
      <c r="D24" s="4"/>
      <c r="E24" s="4">
        <v>2021</v>
      </c>
      <c r="F24" s="5" t="s">
        <v>1484</v>
      </c>
      <c r="G24" s="2"/>
      <c r="H24" s="2"/>
      <c r="I24" s="2"/>
      <c r="J24" s="2"/>
      <c r="K24" s="2"/>
      <c r="L24" s="2"/>
      <c r="M24" s="2"/>
      <c r="N24" s="2"/>
      <c r="O24" s="2"/>
      <c r="P24" s="2"/>
      <c r="Q24" s="2"/>
    </row>
    <row r="25" spans="1:17" ht="13" hidden="1">
      <c r="A25" s="3" t="s">
        <v>89</v>
      </c>
      <c r="B25" s="4" t="s">
        <v>90</v>
      </c>
      <c r="C25" s="4" t="s">
        <v>16</v>
      </c>
      <c r="D25" s="4"/>
      <c r="E25" s="4">
        <v>2021</v>
      </c>
      <c r="F25" s="5" t="s">
        <v>1486</v>
      </c>
      <c r="G25" s="2"/>
      <c r="H25" s="2"/>
      <c r="I25" s="2"/>
      <c r="J25" s="2"/>
      <c r="K25" s="2"/>
      <c r="L25" s="2"/>
      <c r="M25" s="2"/>
      <c r="N25" s="2"/>
      <c r="O25" s="2"/>
      <c r="P25" s="2"/>
      <c r="Q25" s="2"/>
    </row>
    <row r="26" spans="1:17" ht="13" hidden="1">
      <c r="A26" s="3" t="s">
        <v>93</v>
      </c>
      <c r="B26" s="4" t="s">
        <v>94</v>
      </c>
      <c r="C26" s="4" t="s">
        <v>16</v>
      </c>
      <c r="D26" s="4"/>
      <c r="E26" s="4">
        <v>2021</v>
      </c>
      <c r="F26" s="5" t="s">
        <v>1489</v>
      </c>
      <c r="G26" s="2"/>
      <c r="H26" s="2"/>
      <c r="I26" s="2"/>
      <c r="J26" s="2"/>
      <c r="K26" s="2"/>
      <c r="L26" s="2"/>
      <c r="M26" s="2"/>
      <c r="N26" s="2"/>
      <c r="O26" s="2"/>
      <c r="P26" s="2"/>
      <c r="Q26" s="2"/>
    </row>
    <row r="27" spans="1:17" ht="13">
      <c r="A27" s="3" t="s">
        <v>98</v>
      </c>
      <c r="B27" s="4" t="s">
        <v>99</v>
      </c>
      <c r="C27" s="4" t="s">
        <v>7</v>
      </c>
      <c r="D27" s="4" t="s">
        <v>7</v>
      </c>
      <c r="E27" s="4">
        <v>2021</v>
      </c>
      <c r="F27" s="5" t="s">
        <v>1490</v>
      </c>
      <c r="G27" s="2" t="s">
        <v>2581</v>
      </c>
      <c r="H27" s="2"/>
      <c r="I27" s="2" t="s">
        <v>2573</v>
      </c>
      <c r="J27" s="2"/>
      <c r="K27" s="2"/>
      <c r="L27" s="2"/>
      <c r="M27" s="2"/>
      <c r="N27" s="2" t="s">
        <v>2582</v>
      </c>
      <c r="O27" s="2">
        <f>SUM(K20:N20)</f>
        <v>72</v>
      </c>
      <c r="P27" s="2"/>
      <c r="Q27" s="2"/>
    </row>
    <row r="28" spans="1:17" ht="13">
      <c r="A28" s="41" t="s">
        <v>102</v>
      </c>
      <c r="B28" s="42" t="s">
        <v>103</v>
      </c>
      <c r="C28" s="42" t="s">
        <v>7</v>
      </c>
      <c r="D28" s="42" t="s">
        <v>7</v>
      </c>
      <c r="E28" s="42">
        <v>2021</v>
      </c>
      <c r="F28" s="43" t="s">
        <v>1491</v>
      </c>
      <c r="G28" s="44" t="s">
        <v>2111</v>
      </c>
      <c r="H28" s="44"/>
      <c r="I28" s="44" t="s">
        <v>2573</v>
      </c>
      <c r="J28" s="44"/>
      <c r="K28" s="44"/>
      <c r="L28" s="44"/>
      <c r="M28" s="44"/>
      <c r="N28" s="44"/>
      <c r="O28" s="44"/>
      <c r="P28" s="44"/>
      <c r="Q28" s="44"/>
    </row>
    <row r="29" spans="1:17" ht="13" hidden="1">
      <c r="A29" s="3" t="s">
        <v>106</v>
      </c>
      <c r="B29" s="4" t="s">
        <v>107</v>
      </c>
      <c r="C29" s="4" t="s">
        <v>16</v>
      </c>
      <c r="D29" s="4"/>
      <c r="E29" s="4">
        <v>2021</v>
      </c>
      <c r="F29" s="5" t="s">
        <v>1492</v>
      </c>
      <c r="G29" s="2"/>
      <c r="H29" s="2"/>
      <c r="I29" s="2"/>
      <c r="J29" s="2"/>
      <c r="K29" s="2"/>
      <c r="L29" s="2"/>
      <c r="M29" s="2"/>
      <c r="N29" s="2"/>
      <c r="O29" s="2"/>
      <c r="P29" s="2"/>
      <c r="Q29" s="2"/>
    </row>
    <row r="30" spans="1:17" ht="13">
      <c r="A30" s="7" t="s">
        <v>109</v>
      </c>
      <c r="B30" s="8" t="s">
        <v>110</v>
      </c>
      <c r="C30" s="8" t="s">
        <v>7</v>
      </c>
      <c r="D30" s="8" t="s">
        <v>7</v>
      </c>
      <c r="E30" s="8">
        <v>2021</v>
      </c>
      <c r="F30" s="9" t="s">
        <v>1493</v>
      </c>
      <c r="G30" s="11" t="s">
        <v>2112</v>
      </c>
      <c r="H30" s="11"/>
      <c r="I30" s="11" t="s">
        <v>2583</v>
      </c>
      <c r="J30" s="11"/>
      <c r="K30" s="11"/>
      <c r="L30" s="11"/>
      <c r="M30" s="11"/>
      <c r="N30" s="11"/>
      <c r="O30" s="11"/>
      <c r="P30" s="11"/>
      <c r="Q30" s="11"/>
    </row>
    <row r="31" spans="1:17" ht="13">
      <c r="A31" s="7" t="s">
        <v>113</v>
      </c>
      <c r="B31" s="8" t="s">
        <v>114</v>
      </c>
      <c r="C31" s="8" t="s">
        <v>7</v>
      </c>
      <c r="D31" s="8" t="s">
        <v>2584</v>
      </c>
      <c r="E31" s="8">
        <v>2021</v>
      </c>
      <c r="F31" s="9" t="s">
        <v>1495</v>
      </c>
      <c r="G31" s="11" t="s">
        <v>2114</v>
      </c>
      <c r="H31" s="11"/>
      <c r="I31" s="11" t="s">
        <v>2575</v>
      </c>
      <c r="J31" s="11"/>
      <c r="K31" s="11"/>
      <c r="L31" s="11"/>
      <c r="M31" s="11"/>
      <c r="N31" s="11"/>
      <c r="O31" s="11"/>
      <c r="P31" s="11"/>
      <c r="Q31" s="11"/>
    </row>
    <row r="32" spans="1:17" ht="13">
      <c r="A32" s="12" t="s">
        <v>109</v>
      </c>
      <c r="B32" s="13" t="s">
        <v>117</v>
      </c>
      <c r="C32" s="13" t="s">
        <v>7</v>
      </c>
      <c r="D32" s="13" t="s">
        <v>7</v>
      </c>
      <c r="E32" s="13">
        <v>2021</v>
      </c>
      <c r="F32" s="14" t="s">
        <v>1497</v>
      </c>
      <c r="G32" s="15" t="s">
        <v>2115</v>
      </c>
      <c r="H32" s="15"/>
      <c r="I32" s="15" t="s">
        <v>2569</v>
      </c>
      <c r="J32" s="15"/>
      <c r="K32" s="15" t="s">
        <v>2573</v>
      </c>
      <c r="L32" s="15" t="s">
        <v>2577</v>
      </c>
      <c r="M32" s="15" t="s">
        <v>2585</v>
      </c>
      <c r="N32" s="15" t="s">
        <v>2586</v>
      </c>
      <c r="O32" s="47" t="s">
        <v>2587</v>
      </c>
      <c r="P32" s="15"/>
      <c r="Q32" s="15"/>
    </row>
    <row r="33" spans="1:17" ht="13">
      <c r="A33" s="7" t="s">
        <v>120</v>
      </c>
      <c r="B33" s="8" t="s">
        <v>121</v>
      </c>
      <c r="C33" s="8" t="s">
        <v>7</v>
      </c>
      <c r="D33" s="8" t="s">
        <v>7</v>
      </c>
      <c r="E33" s="8">
        <v>2021</v>
      </c>
      <c r="F33" s="9" t="s">
        <v>1498</v>
      </c>
      <c r="G33" s="11" t="s">
        <v>2116</v>
      </c>
      <c r="H33" s="11"/>
      <c r="I33" s="11" t="s">
        <v>2588</v>
      </c>
      <c r="J33" s="11"/>
      <c r="K33" s="11">
        <f>COUNTIF($I$2:$I$240,"Mixed (student &amp; professional)*")</f>
        <v>11</v>
      </c>
      <c r="L33" s="11">
        <f>COUNTIF($I$2:$I$240,"Mixed (student &amp; researcher)*")</f>
        <v>5</v>
      </c>
      <c r="M33" s="11">
        <f>COUNTIF($I$2:$I$240,"Mixed (student, researcher &amp; professional)*")</f>
        <v>6</v>
      </c>
      <c r="N33" s="11">
        <f>COUNTIF($I$2:$I$240,"Mixed (researcher &amp; professional) *")</f>
        <v>1</v>
      </c>
      <c r="O33" s="46">
        <f>SUM(K33:N33)</f>
        <v>23</v>
      </c>
      <c r="P33" s="11"/>
      <c r="Q33" s="11"/>
    </row>
    <row r="34" spans="1:17" ht="13">
      <c r="A34" s="16" t="s">
        <v>124</v>
      </c>
      <c r="B34" s="17" t="s">
        <v>125</v>
      </c>
      <c r="C34" s="17" t="s">
        <v>7</v>
      </c>
      <c r="D34" s="4" t="s">
        <v>7</v>
      </c>
      <c r="E34" s="17">
        <v>2021</v>
      </c>
      <c r="F34" s="18" t="s">
        <v>1500</v>
      </c>
      <c r="G34" s="2" t="s">
        <v>2118</v>
      </c>
      <c r="H34" s="19"/>
      <c r="I34" s="2" t="s">
        <v>2569</v>
      </c>
      <c r="J34" s="19" t="s">
        <v>2589</v>
      </c>
      <c r="K34" s="48">
        <f t="shared" ref="K34:N34" si="2">K33/$O$20</f>
        <v>0.15277777777777779</v>
      </c>
      <c r="L34" s="48">
        <f t="shared" si="2"/>
        <v>6.9444444444444448E-2</v>
      </c>
      <c r="M34" s="48">
        <f t="shared" si="2"/>
        <v>8.3333333333333329E-2</v>
      </c>
      <c r="N34" s="48">
        <f t="shared" si="2"/>
        <v>1.3888888888888888E-2</v>
      </c>
      <c r="O34" s="19"/>
      <c r="P34" s="19"/>
      <c r="Q34" s="19"/>
    </row>
    <row r="35" spans="1:17" ht="13" hidden="1">
      <c r="A35" s="3" t="s">
        <v>128</v>
      </c>
      <c r="B35" s="4" t="s">
        <v>129</v>
      </c>
      <c r="C35" s="4" t="s">
        <v>16</v>
      </c>
      <c r="D35" s="4"/>
      <c r="E35" s="4">
        <v>2021</v>
      </c>
      <c r="F35" s="5" t="s">
        <v>1502</v>
      </c>
      <c r="G35" s="2"/>
      <c r="H35" s="2"/>
      <c r="I35" s="2"/>
      <c r="J35" s="2"/>
      <c r="K35" s="2"/>
      <c r="L35" s="2"/>
      <c r="M35" s="2"/>
      <c r="N35" s="2"/>
      <c r="O35" s="2"/>
      <c r="P35" s="2"/>
      <c r="Q35" s="2"/>
    </row>
    <row r="36" spans="1:17" ht="13" hidden="1">
      <c r="A36" s="3" t="s">
        <v>132</v>
      </c>
      <c r="B36" s="4" t="s">
        <v>133</v>
      </c>
      <c r="C36" s="4" t="s">
        <v>16</v>
      </c>
      <c r="D36" s="4"/>
      <c r="E36" s="4">
        <v>2021</v>
      </c>
      <c r="F36" s="5" t="s">
        <v>1504</v>
      </c>
      <c r="G36" s="2"/>
      <c r="H36" s="2"/>
      <c r="I36" s="2"/>
      <c r="J36" s="2"/>
      <c r="K36" s="2"/>
      <c r="L36" s="2"/>
      <c r="M36" s="2"/>
      <c r="N36" s="2"/>
      <c r="O36" s="2"/>
      <c r="P36" s="2"/>
      <c r="Q36" s="2"/>
    </row>
    <row r="37" spans="1:17" ht="13" hidden="1">
      <c r="A37" s="3" t="s">
        <v>136</v>
      </c>
      <c r="B37" s="4" t="s">
        <v>137</v>
      </c>
      <c r="C37" s="4" t="s">
        <v>16</v>
      </c>
      <c r="D37" s="4"/>
      <c r="E37" s="4">
        <v>2021</v>
      </c>
      <c r="F37" s="5" t="s">
        <v>1505</v>
      </c>
      <c r="G37" s="2"/>
      <c r="H37" s="2"/>
      <c r="I37" s="2"/>
      <c r="J37" s="2"/>
      <c r="K37" s="2"/>
      <c r="L37" s="2"/>
      <c r="M37" s="2"/>
      <c r="N37" s="2"/>
      <c r="O37" s="2"/>
      <c r="P37" s="2"/>
      <c r="Q37" s="2"/>
    </row>
    <row r="38" spans="1:17" ht="13" hidden="1">
      <c r="A38" s="3" t="s">
        <v>140</v>
      </c>
      <c r="B38" s="4" t="s">
        <v>141</v>
      </c>
      <c r="C38" s="4" t="s">
        <v>16</v>
      </c>
      <c r="D38" s="4"/>
      <c r="E38" s="4">
        <v>2021</v>
      </c>
      <c r="F38" s="5" t="s">
        <v>1506</v>
      </c>
      <c r="G38" s="2"/>
      <c r="H38" s="2"/>
      <c r="I38" s="2"/>
      <c r="J38" s="2"/>
      <c r="K38" s="2"/>
      <c r="L38" s="2"/>
      <c r="M38" s="2"/>
      <c r="N38" s="2"/>
      <c r="O38" s="2"/>
      <c r="P38" s="2"/>
      <c r="Q38" s="2"/>
    </row>
    <row r="39" spans="1:17" ht="13" hidden="1">
      <c r="A39" s="3" t="s">
        <v>144</v>
      </c>
      <c r="B39" s="4" t="s">
        <v>145</v>
      </c>
      <c r="C39" s="4" t="s">
        <v>7</v>
      </c>
      <c r="D39" s="4" t="s">
        <v>16</v>
      </c>
      <c r="E39" s="4">
        <v>2021</v>
      </c>
      <c r="F39" s="5" t="s">
        <v>1507</v>
      </c>
      <c r="G39" s="2"/>
      <c r="H39" s="2"/>
      <c r="I39" s="2"/>
      <c r="J39" s="2"/>
      <c r="K39" s="2"/>
      <c r="L39" s="2"/>
      <c r="M39" s="2"/>
      <c r="N39" s="2"/>
      <c r="O39" s="2"/>
      <c r="P39" s="2"/>
      <c r="Q39" s="2"/>
    </row>
    <row r="40" spans="1:17" ht="13">
      <c r="A40" s="3" t="s">
        <v>148</v>
      </c>
      <c r="B40" s="4" t="s">
        <v>149</v>
      </c>
      <c r="C40" s="4" t="s">
        <v>7</v>
      </c>
      <c r="D40" s="4" t="s">
        <v>7</v>
      </c>
      <c r="E40" s="4">
        <v>2021</v>
      </c>
      <c r="F40" s="5" t="s">
        <v>1509</v>
      </c>
      <c r="G40" s="2" t="s">
        <v>2590</v>
      </c>
      <c r="H40" s="2" t="s">
        <v>2121</v>
      </c>
      <c r="I40" s="2" t="s">
        <v>2569</v>
      </c>
      <c r="J40" s="2"/>
      <c r="K40" s="2"/>
      <c r="L40" s="2"/>
      <c r="M40" s="2"/>
      <c r="N40" s="2"/>
      <c r="O40" s="2"/>
      <c r="P40" s="2"/>
      <c r="Q40" s="2"/>
    </row>
    <row r="41" spans="1:17" ht="13" hidden="1">
      <c r="A41" s="3" t="s">
        <v>152</v>
      </c>
      <c r="B41" s="4" t="s">
        <v>153</v>
      </c>
      <c r="C41" s="4" t="s">
        <v>16</v>
      </c>
      <c r="D41" s="4"/>
      <c r="E41" s="4">
        <v>2021</v>
      </c>
      <c r="F41" s="5" t="s">
        <v>1510</v>
      </c>
      <c r="G41" s="2"/>
      <c r="H41" s="2"/>
      <c r="I41" s="2"/>
      <c r="J41" s="2"/>
      <c r="K41" s="2"/>
      <c r="L41" s="2"/>
      <c r="M41" s="2"/>
      <c r="N41" s="2"/>
      <c r="O41" s="2"/>
      <c r="P41" s="2"/>
      <c r="Q41" s="2"/>
    </row>
    <row r="42" spans="1:17" ht="13" hidden="1">
      <c r="A42" s="3" t="s">
        <v>156</v>
      </c>
      <c r="B42" s="4" t="s">
        <v>157</v>
      </c>
      <c r="C42" s="4" t="s">
        <v>16</v>
      </c>
      <c r="D42" s="4"/>
      <c r="E42" s="4">
        <v>2021</v>
      </c>
      <c r="F42" s="5" t="s">
        <v>1511</v>
      </c>
      <c r="G42" s="2"/>
      <c r="H42" s="2"/>
      <c r="I42" s="2"/>
      <c r="J42" s="2"/>
      <c r="K42" s="2"/>
      <c r="L42" s="2"/>
      <c r="M42" s="2"/>
      <c r="N42" s="2"/>
      <c r="O42" s="2"/>
      <c r="P42" s="2"/>
      <c r="Q42" s="2"/>
    </row>
    <row r="43" spans="1:17" ht="13" hidden="1">
      <c r="A43" s="3" t="s">
        <v>160</v>
      </c>
      <c r="B43" s="4" t="s">
        <v>161</v>
      </c>
      <c r="C43" s="4" t="s">
        <v>16</v>
      </c>
      <c r="D43" s="4"/>
      <c r="E43" s="4">
        <v>2021</v>
      </c>
      <c r="F43" s="5" t="s">
        <v>1512</v>
      </c>
      <c r="G43" s="2"/>
      <c r="H43" s="2"/>
      <c r="I43" s="2"/>
      <c r="J43" s="2"/>
      <c r="K43" s="2"/>
      <c r="L43" s="2"/>
      <c r="M43" s="2"/>
      <c r="N43" s="2"/>
      <c r="O43" s="2"/>
      <c r="P43" s="2"/>
      <c r="Q43" s="2"/>
    </row>
    <row r="44" spans="1:17" ht="13" hidden="1">
      <c r="A44" s="3" t="s">
        <v>164</v>
      </c>
      <c r="B44" s="4" t="s">
        <v>165</v>
      </c>
      <c r="C44" s="4" t="s">
        <v>16</v>
      </c>
      <c r="D44" s="4"/>
      <c r="E44" s="4">
        <v>2021</v>
      </c>
      <c r="F44" s="5" t="s">
        <v>1513</v>
      </c>
      <c r="G44" s="2"/>
      <c r="H44" s="2"/>
      <c r="I44" s="2"/>
      <c r="J44" s="2"/>
      <c r="K44" s="2"/>
      <c r="L44" s="2"/>
      <c r="M44" s="2"/>
      <c r="N44" s="2"/>
      <c r="O44" s="2"/>
      <c r="P44" s="2"/>
      <c r="Q44" s="2"/>
    </row>
    <row r="45" spans="1:17" ht="13" hidden="1">
      <c r="A45" s="3" t="s">
        <v>168</v>
      </c>
      <c r="B45" s="4" t="s">
        <v>169</v>
      </c>
      <c r="C45" s="4" t="s">
        <v>16</v>
      </c>
      <c r="D45" s="4"/>
      <c r="E45" s="4">
        <v>2021</v>
      </c>
      <c r="F45" s="5" t="s">
        <v>1514</v>
      </c>
      <c r="G45" s="2"/>
      <c r="H45" s="2"/>
      <c r="I45" s="2"/>
      <c r="J45" s="2"/>
      <c r="K45" s="2"/>
      <c r="L45" s="2"/>
      <c r="M45" s="2"/>
      <c r="N45" s="2"/>
      <c r="O45" s="2"/>
      <c r="P45" s="2"/>
      <c r="Q45" s="2"/>
    </row>
    <row r="46" spans="1:17" ht="13" hidden="1">
      <c r="A46" s="3" t="s">
        <v>1515</v>
      </c>
      <c r="B46" s="4" t="s">
        <v>1516</v>
      </c>
      <c r="E46" s="4">
        <v>2021</v>
      </c>
      <c r="F46" s="5" t="s">
        <v>1519</v>
      </c>
      <c r="G46" s="2"/>
      <c r="H46" s="2"/>
      <c r="I46" s="2"/>
      <c r="J46" s="2"/>
      <c r="K46" s="2"/>
      <c r="L46" s="2"/>
      <c r="M46" s="2"/>
      <c r="N46" s="2"/>
      <c r="O46" s="2"/>
      <c r="P46" s="2"/>
      <c r="Q46" s="2"/>
    </row>
    <row r="47" spans="1:17" ht="13">
      <c r="A47" s="3" t="s">
        <v>171</v>
      </c>
      <c r="B47" s="4" t="s">
        <v>172</v>
      </c>
      <c r="C47" s="4" t="s">
        <v>7</v>
      </c>
      <c r="D47" s="4" t="s">
        <v>7</v>
      </c>
      <c r="E47" s="4">
        <v>2021</v>
      </c>
      <c r="F47" s="5" t="s">
        <v>1522</v>
      </c>
      <c r="G47" s="2" t="s">
        <v>2591</v>
      </c>
      <c r="H47" s="2">
        <v>84</v>
      </c>
      <c r="I47" s="2" t="s">
        <v>2585</v>
      </c>
      <c r="J47" s="2"/>
      <c r="K47" s="2"/>
      <c r="L47" s="2" t="s">
        <v>2592</v>
      </c>
      <c r="M47" s="45">
        <f>K34+M34+N34</f>
        <v>0.25</v>
      </c>
      <c r="N47" s="2"/>
      <c r="O47" s="2"/>
      <c r="P47" s="2"/>
      <c r="Q47" s="2"/>
    </row>
    <row r="48" spans="1:17" ht="13">
      <c r="A48" s="3" t="s">
        <v>175</v>
      </c>
      <c r="B48" s="4" t="s">
        <v>176</v>
      </c>
      <c r="C48" s="4" t="s">
        <v>7</v>
      </c>
      <c r="D48" s="4" t="s">
        <v>7</v>
      </c>
      <c r="E48" s="4">
        <v>2021</v>
      </c>
      <c r="F48" s="5" t="s">
        <v>1524</v>
      </c>
      <c r="G48" s="2" t="s">
        <v>2593</v>
      </c>
      <c r="H48" s="2" t="s">
        <v>2121</v>
      </c>
      <c r="I48" s="2" t="s">
        <v>2569</v>
      </c>
      <c r="J48" s="2"/>
      <c r="K48" s="2"/>
      <c r="L48" s="2"/>
      <c r="M48" s="2"/>
      <c r="N48" s="2"/>
      <c r="O48" s="2"/>
      <c r="P48" s="2"/>
      <c r="Q48" s="2"/>
    </row>
    <row r="49" spans="1:17" ht="13">
      <c r="A49" s="3" t="s">
        <v>179</v>
      </c>
      <c r="B49" s="4" t="s">
        <v>180</v>
      </c>
      <c r="C49" s="4" t="s">
        <v>7</v>
      </c>
      <c r="D49" s="4" t="s">
        <v>7</v>
      </c>
      <c r="E49" s="4">
        <v>2021</v>
      </c>
      <c r="F49" s="5" t="s">
        <v>1526</v>
      </c>
      <c r="G49" s="2" t="s">
        <v>2594</v>
      </c>
      <c r="H49" s="2"/>
      <c r="I49" s="2" t="s">
        <v>2569</v>
      </c>
      <c r="J49" s="2"/>
      <c r="K49" s="2"/>
      <c r="L49" s="2"/>
      <c r="M49" s="2"/>
      <c r="N49" s="2"/>
      <c r="O49" s="2"/>
      <c r="P49" s="2"/>
      <c r="Q49" s="2"/>
    </row>
    <row r="50" spans="1:17" ht="13">
      <c r="A50" s="3" t="s">
        <v>183</v>
      </c>
      <c r="B50" s="4" t="s">
        <v>184</v>
      </c>
      <c r="C50" s="4" t="s">
        <v>7</v>
      </c>
      <c r="D50" s="4" t="s">
        <v>7</v>
      </c>
      <c r="E50" s="4">
        <v>2021</v>
      </c>
      <c r="F50" s="5" t="s">
        <v>1528</v>
      </c>
      <c r="G50" s="2" t="s">
        <v>2142</v>
      </c>
      <c r="H50" s="2"/>
      <c r="I50" s="2" t="s">
        <v>2569</v>
      </c>
      <c r="J50" s="2"/>
      <c r="K50" s="2"/>
      <c r="L50" s="2"/>
      <c r="M50" s="2"/>
      <c r="N50" s="2"/>
      <c r="O50" s="2"/>
      <c r="P50" s="2"/>
      <c r="Q50" s="2"/>
    </row>
    <row r="51" spans="1:17" ht="13" hidden="1">
      <c r="A51" s="3" t="s">
        <v>187</v>
      </c>
      <c r="B51" s="4" t="s">
        <v>188</v>
      </c>
      <c r="C51" s="4" t="s">
        <v>16</v>
      </c>
      <c r="D51" s="4"/>
      <c r="E51" s="4">
        <v>2021</v>
      </c>
      <c r="F51" s="5" t="s">
        <v>1530</v>
      </c>
      <c r="G51" s="2"/>
      <c r="H51" s="2"/>
      <c r="I51" s="2"/>
      <c r="J51" s="2"/>
      <c r="K51" s="2"/>
      <c r="L51" s="2"/>
      <c r="M51" s="2"/>
      <c r="N51" s="2"/>
      <c r="O51" s="2"/>
      <c r="P51" s="2"/>
      <c r="Q51" s="2"/>
    </row>
    <row r="52" spans="1:17" ht="13">
      <c r="A52" s="3" t="s">
        <v>191</v>
      </c>
      <c r="B52" s="4" t="s">
        <v>192</v>
      </c>
      <c r="C52" s="4" t="s">
        <v>7</v>
      </c>
      <c r="D52" s="4" t="s">
        <v>7</v>
      </c>
      <c r="E52" s="4">
        <v>2021</v>
      </c>
      <c r="F52" s="5" t="s">
        <v>1532</v>
      </c>
      <c r="G52" s="2" t="s">
        <v>2147</v>
      </c>
      <c r="H52" s="2"/>
      <c r="I52" s="2" t="s">
        <v>2569</v>
      </c>
      <c r="J52" s="2"/>
      <c r="K52" s="2"/>
      <c r="L52" s="2"/>
      <c r="M52" s="2"/>
      <c r="N52" s="2"/>
      <c r="O52" s="2"/>
      <c r="P52" s="2"/>
      <c r="Q52" s="2"/>
    </row>
    <row r="53" spans="1:17" ht="13" hidden="1">
      <c r="A53" s="3" t="s">
        <v>195</v>
      </c>
      <c r="B53" s="4" t="s">
        <v>196</v>
      </c>
      <c r="C53" s="4" t="s">
        <v>7</v>
      </c>
      <c r="D53" s="4" t="s">
        <v>16</v>
      </c>
      <c r="E53" s="4">
        <v>2021</v>
      </c>
      <c r="F53" s="5" t="s">
        <v>1534</v>
      </c>
      <c r="G53" s="2"/>
      <c r="H53" s="2"/>
      <c r="I53" s="2"/>
      <c r="J53" s="2"/>
      <c r="K53" s="2"/>
      <c r="L53" s="2"/>
      <c r="M53" s="2"/>
      <c r="N53" s="2"/>
      <c r="O53" s="2"/>
      <c r="P53" s="2"/>
      <c r="Q53" s="2"/>
    </row>
    <row r="54" spans="1:17" ht="13" hidden="1">
      <c r="A54" s="3" t="s">
        <v>106</v>
      </c>
      <c r="B54" s="4" t="s">
        <v>199</v>
      </c>
      <c r="C54" s="4" t="s">
        <v>16</v>
      </c>
      <c r="D54" s="4"/>
      <c r="E54" s="4">
        <v>2021</v>
      </c>
      <c r="F54" s="5" t="s">
        <v>1536</v>
      </c>
      <c r="G54" s="2"/>
      <c r="H54" s="2"/>
      <c r="I54" s="2"/>
      <c r="J54" s="2"/>
      <c r="K54" s="2"/>
      <c r="L54" s="2"/>
      <c r="M54" s="2"/>
      <c r="N54" s="2"/>
      <c r="O54" s="2"/>
      <c r="P54" s="2"/>
      <c r="Q54" s="2"/>
    </row>
    <row r="55" spans="1:17" ht="13" hidden="1">
      <c r="A55" s="3" t="s">
        <v>202</v>
      </c>
      <c r="B55" s="4" t="s">
        <v>203</v>
      </c>
      <c r="C55" s="4" t="s">
        <v>16</v>
      </c>
      <c r="D55" s="4"/>
      <c r="E55" s="4">
        <v>2021</v>
      </c>
      <c r="F55" s="5" t="s">
        <v>1538</v>
      </c>
      <c r="G55" s="2"/>
      <c r="H55" s="2"/>
      <c r="I55" s="2"/>
      <c r="J55" s="2"/>
      <c r="K55" s="2"/>
      <c r="L55" s="2"/>
      <c r="M55" s="2"/>
      <c r="N55" s="2"/>
      <c r="O55" s="2"/>
      <c r="P55" s="2"/>
      <c r="Q55" s="2"/>
    </row>
    <row r="56" spans="1:17" ht="13" hidden="1">
      <c r="A56" s="3" t="s">
        <v>206</v>
      </c>
      <c r="B56" s="4" t="s">
        <v>207</v>
      </c>
      <c r="C56" s="4" t="s">
        <v>7</v>
      </c>
      <c r="D56" s="4" t="s">
        <v>16</v>
      </c>
      <c r="E56" s="4">
        <v>2021</v>
      </c>
      <c r="F56" s="5" t="s">
        <v>1540</v>
      </c>
      <c r="G56" s="2"/>
      <c r="H56" s="2"/>
      <c r="I56" s="2"/>
      <c r="J56" s="2"/>
      <c r="K56" s="2"/>
      <c r="L56" s="2"/>
      <c r="M56" s="2"/>
      <c r="N56" s="2"/>
      <c r="O56" s="2"/>
      <c r="P56" s="2"/>
      <c r="Q56" s="2"/>
    </row>
    <row r="57" spans="1:17" ht="13" hidden="1">
      <c r="A57" s="3" t="s">
        <v>209</v>
      </c>
      <c r="B57" s="4" t="s">
        <v>210</v>
      </c>
      <c r="C57" s="4" t="s">
        <v>16</v>
      </c>
      <c r="D57" s="4"/>
      <c r="E57" s="4">
        <v>2021</v>
      </c>
      <c r="F57" s="5" t="s">
        <v>1541</v>
      </c>
      <c r="G57" s="2"/>
      <c r="H57" s="2"/>
      <c r="I57" s="2"/>
      <c r="J57" s="2"/>
      <c r="K57" s="2"/>
      <c r="L57" s="2"/>
      <c r="M57" s="2"/>
      <c r="N57" s="2"/>
      <c r="O57" s="2"/>
      <c r="P57" s="2"/>
      <c r="Q57" s="2"/>
    </row>
    <row r="58" spans="1:17" ht="13" hidden="1">
      <c r="A58" s="3" t="s">
        <v>213</v>
      </c>
      <c r="B58" s="4" t="s">
        <v>214</v>
      </c>
      <c r="C58" s="4" t="s">
        <v>16</v>
      </c>
      <c r="D58" s="4"/>
      <c r="E58" s="4">
        <v>2021</v>
      </c>
      <c r="F58" s="5" t="s">
        <v>1542</v>
      </c>
      <c r="G58" s="2"/>
      <c r="H58" s="2"/>
      <c r="I58" s="2"/>
      <c r="J58" s="2"/>
      <c r="K58" s="2"/>
      <c r="L58" s="2"/>
      <c r="M58" s="2"/>
      <c r="N58" s="2"/>
      <c r="O58" s="2"/>
      <c r="P58" s="2"/>
      <c r="Q58" s="2"/>
    </row>
    <row r="59" spans="1:17" ht="13" hidden="1">
      <c r="A59" s="3" t="s">
        <v>216</v>
      </c>
      <c r="B59" s="4" t="s">
        <v>217</v>
      </c>
      <c r="C59" s="4" t="s">
        <v>16</v>
      </c>
      <c r="D59" s="4"/>
      <c r="E59" s="4">
        <v>2021</v>
      </c>
      <c r="F59" s="5" t="s">
        <v>1545</v>
      </c>
      <c r="G59" s="2"/>
      <c r="H59" s="2"/>
      <c r="I59" s="2"/>
      <c r="J59" s="2"/>
      <c r="K59" s="2"/>
      <c r="L59" s="2"/>
      <c r="M59" s="2"/>
      <c r="N59" s="2"/>
      <c r="O59" s="2"/>
      <c r="P59" s="2"/>
      <c r="Q59" s="2"/>
    </row>
    <row r="60" spans="1:17" ht="13" hidden="1">
      <c r="A60" s="3" t="s">
        <v>220</v>
      </c>
      <c r="B60" s="4" t="s">
        <v>221</v>
      </c>
      <c r="C60" s="4" t="s">
        <v>16</v>
      </c>
      <c r="D60" s="4"/>
      <c r="E60" s="4">
        <v>2021</v>
      </c>
      <c r="F60" s="5" t="s">
        <v>1547</v>
      </c>
      <c r="G60" s="2"/>
      <c r="H60" s="2"/>
      <c r="I60" s="2"/>
      <c r="J60" s="2"/>
      <c r="K60" s="2"/>
      <c r="L60" s="2"/>
      <c r="M60" s="2"/>
      <c r="N60" s="2"/>
      <c r="O60" s="2"/>
      <c r="P60" s="2"/>
      <c r="Q60" s="2"/>
    </row>
    <row r="61" spans="1:17" ht="13" hidden="1">
      <c r="A61" s="3" t="s">
        <v>224</v>
      </c>
      <c r="B61" s="4" t="s">
        <v>225</v>
      </c>
      <c r="C61" s="4" t="s">
        <v>16</v>
      </c>
      <c r="D61" s="4"/>
      <c r="E61" s="4">
        <v>2021</v>
      </c>
      <c r="F61" s="5" t="s">
        <v>1548</v>
      </c>
      <c r="G61" s="2"/>
      <c r="H61" s="2"/>
      <c r="I61" s="2"/>
      <c r="J61" s="2"/>
      <c r="K61" s="2"/>
      <c r="L61" s="2"/>
      <c r="M61" s="2"/>
      <c r="N61" s="2"/>
      <c r="O61" s="2"/>
      <c r="P61" s="2"/>
      <c r="Q61" s="2"/>
    </row>
    <row r="62" spans="1:17" ht="13" hidden="1">
      <c r="A62" s="3" t="s">
        <v>183</v>
      </c>
      <c r="B62" s="4" t="s">
        <v>228</v>
      </c>
      <c r="C62" s="4" t="s">
        <v>7</v>
      </c>
      <c r="D62" s="4" t="s">
        <v>2151</v>
      </c>
      <c r="E62" s="4">
        <v>2020</v>
      </c>
      <c r="F62" s="5" t="s">
        <v>1550</v>
      </c>
      <c r="G62" s="2"/>
      <c r="H62" s="2"/>
      <c r="I62" s="2"/>
      <c r="J62" s="2"/>
      <c r="K62" s="2"/>
      <c r="L62" s="2"/>
      <c r="M62" s="2"/>
      <c r="N62" s="2"/>
      <c r="O62" s="2"/>
      <c r="P62" s="2"/>
      <c r="Q62" s="2"/>
    </row>
    <row r="63" spans="1:17" ht="13">
      <c r="A63" s="3" t="s">
        <v>230</v>
      </c>
      <c r="B63" s="4" t="s">
        <v>231</v>
      </c>
      <c r="C63" s="4" t="s">
        <v>7</v>
      </c>
      <c r="D63" s="4" t="s">
        <v>7</v>
      </c>
      <c r="E63" s="4">
        <v>2020</v>
      </c>
      <c r="F63" s="5" t="s">
        <v>1552</v>
      </c>
      <c r="G63" s="2" t="s">
        <v>2155</v>
      </c>
      <c r="H63" s="2"/>
      <c r="I63" s="2" t="s">
        <v>2569</v>
      </c>
      <c r="J63" s="2"/>
      <c r="K63" s="2"/>
      <c r="L63" s="2"/>
      <c r="M63" s="2"/>
      <c r="N63" s="2"/>
      <c r="O63" s="2"/>
      <c r="P63" s="2"/>
      <c r="Q63" s="2"/>
    </row>
    <row r="64" spans="1:17" ht="13" hidden="1">
      <c r="A64" s="3" t="s">
        <v>234</v>
      </c>
      <c r="B64" s="4" t="s">
        <v>235</v>
      </c>
      <c r="C64" s="4" t="s">
        <v>16</v>
      </c>
      <c r="D64" s="4"/>
      <c r="E64" s="4">
        <v>2020</v>
      </c>
      <c r="F64" s="5" t="s">
        <v>1554</v>
      </c>
      <c r="G64" s="2"/>
      <c r="H64" s="2"/>
      <c r="I64" s="2"/>
      <c r="J64" s="2"/>
      <c r="K64" s="2"/>
      <c r="L64" s="2"/>
      <c r="M64" s="2"/>
      <c r="N64" s="2"/>
      <c r="O64" s="2"/>
      <c r="P64" s="2"/>
      <c r="Q64" s="2"/>
    </row>
    <row r="65" spans="1:17" ht="13">
      <c r="A65" s="3" t="s">
        <v>237</v>
      </c>
      <c r="B65" s="4" t="s">
        <v>238</v>
      </c>
      <c r="C65" s="4" t="s">
        <v>7</v>
      </c>
      <c r="D65" s="4" t="s">
        <v>7</v>
      </c>
      <c r="E65" s="4">
        <v>2020</v>
      </c>
      <c r="F65" s="5" t="s">
        <v>1555</v>
      </c>
      <c r="G65" s="2" t="s">
        <v>2162</v>
      </c>
      <c r="H65" s="2"/>
      <c r="I65" s="2" t="s">
        <v>2577</v>
      </c>
      <c r="J65" s="2"/>
      <c r="K65" s="2"/>
      <c r="L65" s="2"/>
      <c r="M65" s="2"/>
      <c r="N65" s="2"/>
      <c r="O65" s="2"/>
      <c r="P65" s="2"/>
      <c r="Q65" s="2"/>
    </row>
    <row r="66" spans="1:17" ht="13" hidden="1">
      <c r="A66" s="3" t="s">
        <v>241</v>
      </c>
      <c r="B66" s="4" t="s">
        <v>242</v>
      </c>
      <c r="C66" s="4" t="s">
        <v>16</v>
      </c>
      <c r="D66" s="4"/>
      <c r="E66" s="4">
        <v>2020</v>
      </c>
      <c r="F66" s="5" t="s">
        <v>1557</v>
      </c>
      <c r="G66" s="2"/>
      <c r="H66" s="2"/>
      <c r="I66" s="2"/>
      <c r="J66" s="2"/>
      <c r="K66" s="2"/>
      <c r="L66" s="2"/>
      <c r="M66" s="2"/>
      <c r="N66" s="2"/>
      <c r="O66" s="2"/>
      <c r="P66" s="2"/>
      <c r="Q66" s="2"/>
    </row>
    <row r="67" spans="1:17" ht="39.75" customHeight="1">
      <c r="A67" s="3" t="s">
        <v>245</v>
      </c>
      <c r="B67" s="4" t="s">
        <v>246</v>
      </c>
      <c r="C67" s="4" t="s">
        <v>7</v>
      </c>
      <c r="D67" s="4" t="s">
        <v>7</v>
      </c>
      <c r="E67" s="4">
        <v>2020</v>
      </c>
      <c r="F67" s="5" t="s">
        <v>1558</v>
      </c>
      <c r="G67" s="2" t="s">
        <v>2168</v>
      </c>
      <c r="H67" s="2"/>
      <c r="I67" s="2" t="s">
        <v>2569</v>
      </c>
      <c r="J67" s="2"/>
      <c r="K67" s="2"/>
      <c r="L67" s="2"/>
      <c r="M67" s="2"/>
      <c r="N67" s="2"/>
      <c r="O67" s="2"/>
      <c r="P67" s="2"/>
      <c r="Q67" s="2"/>
    </row>
    <row r="68" spans="1:17" ht="13" hidden="1">
      <c r="A68" s="3" t="s">
        <v>249</v>
      </c>
      <c r="B68" s="4" t="s">
        <v>250</v>
      </c>
      <c r="C68" s="4" t="s">
        <v>7</v>
      </c>
      <c r="D68" s="4" t="s">
        <v>16</v>
      </c>
      <c r="E68" s="4">
        <v>2020</v>
      </c>
      <c r="F68" s="5" t="s">
        <v>1560</v>
      </c>
      <c r="G68" s="2"/>
      <c r="H68" s="2"/>
      <c r="I68" s="2"/>
      <c r="J68" s="2"/>
      <c r="K68" s="2"/>
      <c r="L68" s="2"/>
      <c r="M68" s="2"/>
      <c r="N68" s="2"/>
      <c r="O68" s="2"/>
      <c r="P68" s="2"/>
      <c r="Q68" s="2"/>
    </row>
    <row r="69" spans="1:17" ht="13">
      <c r="A69" s="41" t="s">
        <v>253</v>
      </c>
      <c r="B69" s="42" t="s">
        <v>254</v>
      </c>
      <c r="C69" s="42" t="s">
        <v>7</v>
      </c>
      <c r="D69" s="42" t="s">
        <v>7</v>
      </c>
      <c r="E69" s="42">
        <v>2020</v>
      </c>
      <c r="F69" s="43" t="s">
        <v>1562</v>
      </c>
      <c r="G69" s="44" t="s">
        <v>2175</v>
      </c>
      <c r="H69" s="44"/>
      <c r="I69" s="44" t="s">
        <v>2573</v>
      </c>
      <c r="J69" s="44"/>
      <c r="K69" s="44"/>
      <c r="L69" s="44"/>
      <c r="M69" s="44"/>
      <c r="N69" s="44"/>
      <c r="O69" s="44"/>
      <c r="P69" s="44"/>
      <c r="Q69" s="44"/>
    </row>
    <row r="70" spans="1:17" ht="13" hidden="1">
      <c r="A70" s="3" t="s">
        <v>257</v>
      </c>
      <c r="B70" s="4" t="s">
        <v>258</v>
      </c>
      <c r="C70" s="4" t="s">
        <v>7</v>
      </c>
      <c r="D70" s="4" t="s">
        <v>16</v>
      </c>
      <c r="E70" s="4">
        <v>2020</v>
      </c>
      <c r="F70" s="5" t="s">
        <v>1564</v>
      </c>
      <c r="G70" s="2"/>
      <c r="H70" s="2"/>
      <c r="I70" s="2"/>
      <c r="J70" s="2"/>
      <c r="K70" s="2"/>
      <c r="L70" s="2"/>
      <c r="M70" s="2"/>
      <c r="N70" s="2"/>
      <c r="O70" s="2"/>
      <c r="P70" s="2"/>
      <c r="Q70" s="2"/>
    </row>
    <row r="71" spans="1:17" ht="13">
      <c r="A71" s="3" t="s">
        <v>261</v>
      </c>
      <c r="B71" s="4" t="s">
        <v>262</v>
      </c>
      <c r="C71" s="4" t="s">
        <v>7</v>
      </c>
      <c r="D71" s="4" t="s">
        <v>7</v>
      </c>
      <c r="E71" s="4">
        <v>2020</v>
      </c>
      <c r="F71" s="5" t="s">
        <v>1565</v>
      </c>
      <c r="G71" s="2" t="s">
        <v>2182</v>
      </c>
      <c r="H71" s="2"/>
      <c r="I71" s="2" t="s">
        <v>2569</v>
      </c>
      <c r="J71" s="2"/>
      <c r="K71" s="2"/>
      <c r="L71" s="2"/>
      <c r="M71" s="2"/>
      <c r="N71" s="2"/>
      <c r="O71" s="2"/>
      <c r="P71" s="2"/>
      <c r="Q71" s="2"/>
    </row>
    <row r="72" spans="1:17" ht="13">
      <c r="A72" s="3" t="s">
        <v>265</v>
      </c>
      <c r="B72" s="4" t="s">
        <v>266</v>
      </c>
      <c r="C72" s="4" t="s">
        <v>7</v>
      </c>
      <c r="D72" s="4" t="s">
        <v>7</v>
      </c>
      <c r="E72" s="4">
        <v>2020</v>
      </c>
      <c r="F72" s="5" t="s">
        <v>1567</v>
      </c>
      <c r="G72" s="2" t="s">
        <v>2188</v>
      </c>
      <c r="H72" s="2"/>
      <c r="I72" s="2" t="s">
        <v>2569</v>
      </c>
      <c r="J72" s="2"/>
      <c r="K72" s="2"/>
      <c r="L72" s="2"/>
      <c r="M72" s="2"/>
      <c r="N72" s="2"/>
      <c r="O72" s="2"/>
      <c r="P72" s="2"/>
      <c r="Q72" s="2"/>
    </row>
    <row r="73" spans="1:17" ht="13" hidden="1">
      <c r="A73" s="3" t="s">
        <v>269</v>
      </c>
      <c r="B73" s="4" t="s">
        <v>270</v>
      </c>
      <c r="C73" s="4" t="s">
        <v>16</v>
      </c>
      <c r="D73" s="4"/>
      <c r="E73" s="4">
        <v>2020</v>
      </c>
      <c r="F73" s="5" t="s">
        <v>1568</v>
      </c>
      <c r="G73" s="2"/>
      <c r="H73" s="2"/>
      <c r="I73" s="2"/>
      <c r="J73" s="2"/>
      <c r="K73" s="2"/>
      <c r="L73" s="2"/>
      <c r="M73" s="2"/>
      <c r="N73" s="2"/>
      <c r="O73" s="2"/>
      <c r="P73" s="2"/>
      <c r="Q73" s="2"/>
    </row>
    <row r="74" spans="1:17" ht="13" hidden="1">
      <c r="A74" s="21" t="s">
        <v>273</v>
      </c>
      <c r="B74" s="22" t="s">
        <v>274</v>
      </c>
      <c r="C74" s="22" t="s">
        <v>7</v>
      </c>
      <c r="D74" s="22" t="s">
        <v>735</v>
      </c>
      <c r="E74" s="22">
        <v>2020</v>
      </c>
      <c r="F74" s="23" t="s">
        <v>1570</v>
      </c>
      <c r="G74" s="24" t="s">
        <v>2193</v>
      </c>
      <c r="H74" s="24"/>
      <c r="I74" s="24"/>
      <c r="J74" s="24"/>
      <c r="K74" s="24"/>
      <c r="L74" s="24"/>
      <c r="M74" s="24"/>
      <c r="N74" s="24"/>
      <c r="O74" s="24"/>
      <c r="P74" s="24"/>
      <c r="Q74" s="24"/>
    </row>
    <row r="75" spans="1:17" ht="13">
      <c r="A75" s="3" t="s">
        <v>277</v>
      </c>
      <c r="B75" s="4" t="s">
        <v>278</v>
      </c>
      <c r="C75" s="4" t="s">
        <v>7</v>
      </c>
      <c r="D75" s="4" t="s">
        <v>7</v>
      </c>
      <c r="E75" s="4">
        <v>2020</v>
      </c>
      <c r="F75" s="5" t="s">
        <v>1572</v>
      </c>
      <c r="G75" s="2" t="s">
        <v>2595</v>
      </c>
      <c r="H75" s="2"/>
      <c r="I75" s="2" t="s">
        <v>2567</v>
      </c>
      <c r="J75" s="2"/>
      <c r="K75" s="2"/>
      <c r="L75" s="2"/>
      <c r="M75" s="2"/>
      <c r="N75" s="2"/>
      <c r="O75" s="2"/>
      <c r="P75" s="2"/>
      <c r="Q75" s="2"/>
    </row>
    <row r="76" spans="1:17" ht="13" hidden="1">
      <c r="A76" s="21" t="s">
        <v>281</v>
      </c>
      <c r="B76" s="22" t="s">
        <v>282</v>
      </c>
      <c r="C76" s="22" t="s">
        <v>7</v>
      </c>
      <c r="D76" s="22" t="s">
        <v>735</v>
      </c>
      <c r="E76" s="22">
        <v>2020</v>
      </c>
      <c r="F76" s="23" t="s">
        <v>1574</v>
      </c>
      <c r="G76" s="24" t="s">
        <v>2120</v>
      </c>
      <c r="H76" s="24"/>
      <c r="I76" s="24"/>
      <c r="J76" s="24"/>
      <c r="K76" s="24"/>
      <c r="L76" s="24"/>
      <c r="M76" s="24"/>
      <c r="N76" s="24"/>
      <c r="O76" s="24"/>
      <c r="P76" s="24"/>
      <c r="Q76" s="24"/>
    </row>
    <row r="77" spans="1:17" ht="13" hidden="1">
      <c r="A77" s="3" t="s">
        <v>285</v>
      </c>
      <c r="B77" s="4" t="s">
        <v>286</v>
      </c>
      <c r="C77" s="4" t="s">
        <v>16</v>
      </c>
      <c r="D77" s="4"/>
      <c r="E77" s="4">
        <v>2020</v>
      </c>
      <c r="F77" s="5" t="s">
        <v>1576</v>
      </c>
      <c r="G77" s="2"/>
      <c r="H77" s="2"/>
      <c r="I77" s="2"/>
      <c r="J77" s="2"/>
      <c r="K77" s="2"/>
      <c r="L77" s="2"/>
      <c r="M77" s="2"/>
      <c r="N77" s="2"/>
      <c r="O77" s="2"/>
      <c r="P77" s="2"/>
      <c r="Q77" s="2"/>
    </row>
    <row r="78" spans="1:17" ht="13">
      <c r="A78" s="3" t="s">
        <v>289</v>
      </c>
      <c r="B78" s="4" t="s">
        <v>290</v>
      </c>
      <c r="C78" s="4" t="s">
        <v>7</v>
      </c>
      <c r="D78" s="4" t="s">
        <v>7</v>
      </c>
      <c r="E78" s="4">
        <v>2020</v>
      </c>
      <c r="F78" s="5" t="s">
        <v>1577</v>
      </c>
      <c r="G78" s="2" t="s">
        <v>2207</v>
      </c>
      <c r="H78" s="2"/>
      <c r="I78" s="2" t="s">
        <v>2573</v>
      </c>
      <c r="J78" s="2"/>
      <c r="K78" s="2"/>
      <c r="L78" s="2"/>
      <c r="M78" s="2"/>
      <c r="N78" s="2"/>
      <c r="O78" s="2"/>
      <c r="P78" s="2"/>
      <c r="Q78" s="2"/>
    </row>
    <row r="79" spans="1:17" ht="13" hidden="1">
      <c r="A79" s="3" t="s">
        <v>293</v>
      </c>
      <c r="B79" s="4" t="s">
        <v>294</v>
      </c>
      <c r="C79" s="4" t="s">
        <v>7</v>
      </c>
      <c r="D79" s="4" t="s">
        <v>16</v>
      </c>
      <c r="E79" s="4">
        <v>2020</v>
      </c>
      <c r="F79" s="5" t="s">
        <v>1578</v>
      </c>
      <c r="H79" s="2"/>
      <c r="I79" s="2"/>
      <c r="J79" s="2"/>
      <c r="K79" s="2"/>
      <c r="L79" s="2"/>
      <c r="M79" s="2"/>
      <c r="N79" s="2"/>
      <c r="O79" s="2"/>
      <c r="P79" s="2"/>
      <c r="Q79" s="2"/>
    </row>
    <row r="80" spans="1:17" ht="13" hidden="1">
      <c r="A80" s="3" t="s">
        <v>297</v>
      </c>
      <c r="B80" s="4" t="s">
        <v>298</v>
      </c>
      <c r="C80" s="4" t="s">
        <v>16</v>
      </c>
      <c r="D80" s="4"/>
      <c r="E80" s="4">
        <v>2020</v>
      </c>
      <c r="F80" s="5" t="s">
        <v>1580</v>
      </c>
      <c r="G80" s="2"/>
      <c r="H80" s="2"/>
      <c r="I80" s="2"/>
      <c r="J80" s="2"/>
      <c r="K80" s="2"/>
      <c r="L80" s="2"/>
      <c r="M80" s="2"/>
      <c r="N80" s="2"/>
      <c r="O80" s="2"/>
      <c r="P80" s="2"/>
      <c r="Q80" s="2"/>
    </row>
    <row r="81" spans="1:17" ht="13" hidden="1">
      <c r="A81" s="3" t="s">
        <v>301</v>
      </c>
      <c r="B81" s="4" t="s">
        <v>302</v>
      </c>
      <c r="C81" s="4" t="s">
        <v>16</v>
      </c>
      <c r="D81" s="4"/>
      <c r="E81" s="4">
        <v>2020</v>
      </c>
      <c r="F81" s="5" t="s">
        <v>1582</v>
      </c>
      <c r="G81" s="2"/>
      <c r="H81" s="2"/>
      <c r="I81" s="2"/>
      <c r="J81" s="2"/>
      <c r="K81" s="2"/>
      <c r="L81" s="2"/>
      <c r="M81" s="2"/>
      <c r="N81" s="2"/>
      <c r="O81" s="2"/>
      <c r="P81" s="2"/>
      <c r="Q81" s="2"/>
    </row>
    <row r="82" spans="1:17" ht="13">
      <c r="A82" s="3" t="s">
        <v>305</v>
      </c>
      <c r="B82" s="4" t="s">
        <v>306</v>
      </c>
      <c r="C82" s="4" t="s">
        <v>7</v>
      </c>
      <c r="D82" s="4" t="s">
        <v>7</v>
      </c>
      <c r="E82" s="4">
        <v>2020</v>
      </c>
      <c r="F82" s="5" t="s">
        <v>1584</v>
      </c>
      <c r="G82" s="2" t="s">
        <v>2213</v>
      </c>
      <c r="H82" s="2"/>
      <c r="I82" s="2" t="s">
        <v>2569</v>
      </c>
      <c r="J82" s="2"/>
      <c r="K82" s="2"/>
      <c r="L82" s="2"/>
      <c r="M82" s="2"/>
      <c r="N82" s="2"/>
      <c r="O82" s="2"/>
      <c r="P82" s="2"/>
      <c r="Q82" s="2"/>
    </row>
    <row r="83" spans="1:17" ht="13" hidden="1">
      <c r="A83" s="3" t="s">
        <v>206</v>
      </c>
      <c r="B83" s="4" t="s">
        <v>309</v>
      </c>
      <c r="C83" s="4" t="s">
        <v>16</v>
      </c>
      <c r="D83" s="4"/>
      <c r="E83" s="4">
        <v>2020</v>
      </c>
      <c r="F83" s="5" t="s">
        <v>1585</v>
      </c>
      <c r="G83" s="2"/>
      <c r="H83" s="2"/>
      <c r="I83" s="2"/>
      <c r="J83" s="2"/>
      <c r="K83" s="2"/>
      <c r="L83" s="2"/>
      <c r="M83" s="2"/>
      <c r="N83" s="2"/>
      <c r="O83" s="2"/>
      <c r="P83" s="2"/>
      <c r="Q83" s="2"/>
    </row>
    <row r="84" spans="1:17" ht="13">
      <c r="A84" s="3" t="s">
        <v>315</v>
      </c>
      <c r="B84" s="4" t="s">
        <v>316</v>
      </c>
      <c r="C84" s="4" t="s">
        <v>7</v>
      </c>
      <c r="D84" s="4" t="s">
        <v>7</v>
      </c>
      <c r="E84" s="4">
        <v>2020</v>
      </c>
      <c r="F84" s="5" t="s">
        <v>1588</v>
      </c>
      <c r="G84" s="2" t="s">
        <v>2219</v>
      </c>
      <c r="H84" s="2"/>
      <c r="I84" s="2" t="s">
        <v>2569</v>
      </c>
      <c r="J84" s="2"/>
      <c r="K84" s="2"/>
      <c r="L84" s="2"/>
      <c r="M84" s="2"/>
      <c r="N84" s="2"/>
      <c r="O84" s="2"/>
      <c r="P84" s="2"/>
      <c r="Q84" s="2"/>
    </row>
    <row r="85" spans="1:17" ht="13" hidden="1">
      <c r="A85" s="3" t="s">
        <v>319</v>
      </c>
      <c r="B85" s="4" t="s">
        <v>320</v>
      </c>
      <c r="C85" s="4" t="s">
        <v>16</v>
      </c>
      <c r="D85" s="4"/>
      <c r="E85" s="4">
        <v>2020</v>
      </c>
      <c r="F85" s="5" t="s">
        <v>1589</v>
      </c>
      <c r="G85" s="2"/>
      <c r="H85" s="2"/>
      <c r="I85" s="2"/>
      <c r="J85" s="2"/>
      <c r="K85" s="2"/>
      <c r="L85" s="2"/>
      <c r="M85" s="2"/>
      <c r="N85" s="2"/>
      <c r="O85" s="2"/>
      <c r="P85" s="2"/>
      <c r="Q85" s="2"/>
    </row>
    <row r="86" spans="1:17" ht="13" hidden="1">
      <c r="A86" s="21" t="s">
        <v>323</v>
      </c>
      <c r="B86" s="22" t="s">
        <v>324</v>
      </c>
      <c r="C86" s="22" t="s">
        <v>7</v>
      </c>
      <c r="D86" s="22" t="s">
        <v>735</v>
      </c>
      <c r="E86" s="22">
        <v>2020</v>
      </c>
      <c r="F86" s="23" t="s">
        <v>1591</v>
      </c>
      <c r="G86" s="24"/>
      <c r="H86" s="24"/>
      <c r="I86" s="24"/>
      <c r="J86" s="24"/>
      <c r="K86" s="24"/>
      <c r="L86" s="24"/>
      <c r="M86" s="24"/>
      <c r="N86" s="24"/>
      <c r="O86" s="24"/>
      <c r="P86" s="24"/>
      <c r="Q86" s="24"/>
    </row>
    <row r="87" spans="1:17" ht="13" hidden="1">
      <c r="A87" s="25" t="s">
        <v>257</v>
      </c>
      <c r="B87" s="26" t="s">
        <v>327</v>
      </c>
      <c r="C87" s="26" t="s">
        <v>7</v>
      </c>
      <c r="D87" s="26" t="s">
        <v>2221</v>
      </c>
      <c r="E87" s="26">
        <v>2020</v>
      </c>
      <c r="F87" s="27" t="s">
        <v>1592</v>
      </c>
      <c r="G87" s="29"/>
      <c r="H87" s="29"/>
      <c r="I87" s="29"/>
      <c r="J87" s="29"/>
      <c r="K87" s="29"/>
      <c r="L87" s="29"/>
      <c r="M87" s="29"/>
      <c r="N87" s="29"/>
      <c r="O87" s="29"/>
      <c r="P87" s="29"/>
      <c r="Q87" s="29"/>
    </row>
    <row r="88" spans="1:17" ht="13" hidden="1">
      <c r="A88" s="3" t="s">
        <v>328</v>
      </c>
      <c r="B88" s="4" t="s">
        <v>329</v>
      </c>
      <c r="C88" s="4" t="s">
        <v>16</v>
      </c>
      <c r="D88" s="4"/>
      <c r="E88" s="4">
        <v>2020</v>
      </c>
      <c r="F88" s="5" t="s">
        <v>1593</v>
      </c>
      <c r="G88" s="2"/>
      <c r="H88" s="2"/>
      <c r="I88" s="2"/>
      <c r="J88" s="2"/>
      <c r="K88" s="2"/>
      <c r="L88" s="2"/>
      <c r="M88" s="2"/>
      <c r="N88" s="2"/>
      <c r="O88" s="2"/>
      <c r="P88" s="2"/>
      <c r="Q88" s="2"/>
    </row>
    <row r="89" spans="1:17" ht="13" hidden="1">
      <c r="A89" s="21" t="s">
        <v>332</v>
      </c>
      <c r="B89" s="22" t="s">
        <v>333</v>
      </c>
      <c r="C89" s="22" t="s">
        <v>7</v>
      </c>
      <c r="D89" s="22" t="s">
        <v>16</v>
      </c>
      <c r="E89" s="22">
        <v>2020</v>
      </c>
      <c r="F89" s="23" t="s">
        <v>1594</v>
      </c>
      <c r="G89" s="24"/>
      <c r="H89" s="24"/>
      <c r="I89" s="24"/>
      <c r="J89" s="24"/>
      <c r="K89" s="24"/>
      <c r="L89" s="24"/>
      <c r="M89" s="24"/>
      <c r="N89" s="24"/>
      <c r="O89" s="24"/>
      <c r="P89" s="24"/>
      <c r="Q89" s="24"/>
    </row>
    <row r="90" spans="1:17" ht="13" hidden="1">
      <c r="A90" s="3" t="s">
        <v>336</v>
      </c>
      <c r="B90" s="4" t="s">
        <v>337</v>
      </c>
      <c r="C90" s="4" t="s">
        <v>16</v>
      </c>
      <c r="D90" s="4"/>
      <c r="E90" s="4">
        <v>2020</v>
      </c>
      <c r="F90" s="5" t="s">
        <v>1596</v>
      </c>
      <c r="G90" s="2"/>
      <c r="H90" s="2"/>
      <c r="I90" s="2"/>
      <c r="J90" s="2"/>
      <c r="K90" s="2"/>
      <c r="L90" s="2"/>
      <c r="M90" s="2"/>
      <c r="N90" s="2"/>
      <c r="O90" s="2"/>
      <c r="P90" s="2"/>
      <c r="Q90" s="2"/>
    </row>
    <row r="91" spans="1:17" ht="13">
      <c r="A91" s="7" t="s">
        <v>340</v>
      </c>
      <c r="B91" s="8" t="s">
        <v>341</v>
      </c>
      <c r="C91" s="8" t="s">
        <v>7</v>
      </c>
      <c r="D91" s="8" t="s">
        <v>7</v>
      </c>
      <c r="E91" s="8">
        <v>2020</v>
      </c>
      <c r="F91" s="9" t="s">
        <v>1597</v>
      </c>
      <c r="G91" s="11" t="s">
        <v>2225</v>
      </c>
      <c r="H91" s="11"/>
      <c r="I91" s="11" t="s">
        <v>2577</v>
      </c>
      <c r="J91" s="11"/>
      <c r="K91" s="11"/>
      <c r="L91" s="11"/>
      <c r="M91" s="11"/>
      <c r="N91" s="11"/>
      <c r="O91" s="11"/>
      <c r="P91" s="11"/>
      <c r="Q91" s="11"/>
    </row>
    <row r="92" spans="1:17" ht="13" hidden="1">
      <c r="A92" s="3" t="s">
        <v>344</v>
      </c>
      <c r="B92" s="4" t="s">
        <v>345</v>
      </c>
      <c r="C92" s="4" t="s">
        <v>16</v>
      </c>
      <c r="D92" s="4"/>
      <c r="E92" s="4">
        <v>2020</v>
      </c>
      <c r="F92" s="5" t="s">
        <v>1598</v>
      </c>
      <c r="G92" s="2"/>
      <c r="H92" s="2"/>
      <c r="I92" s="2"/>
      <c r="J92" s="2"/>
      <c r="K92" s="2"/>
      <c r="L92" s="2"/>
      <c r="M92" s="2"/>
      <c r="N92" s="2"/>
      <c r="O92" s="2"/>
      <c r="P92" s="2"/>
      <c r="Q92" s="2"/>
    </row>
    <row r="93" spans="1:17" ht="21.75" customHeight="1">
      <c r="A93" s="7" t="s">
        <v>109</v>
      </c>
      <c r="B93" s="8" t="s">
        <v>348</v>
      </c>
      <c r="C93" s="8" t="s">
        <v>7</v>
      </c>
      <c r="D93" s="8" t="s">
        <v>2229</v>
      </c>
      <c r="E93" s="8">
        <v>2020</v>
      </c>
      <c r="F93" s="9" t="s">
        <v>1599</v>
      </c>
      <c r="G93" s="11" t="s">
        <v>2596</v>
      </c>
      <c r="H93" s="11"/>
      <c r="I93" s="11" t="s">
        <v>2597</v>
      </c>
      <c r="J93" s="11"/>
      <c r="K93" s="11"/>
      <c r="L93" s="11"/>
      <c r="M93" s="11"/>
      <c r="N93" s="11"/>
      <c r="O93" s="11"/>
      <c r="P93" s="11"/>
      <c r="Q93" s="11"/>
    </row>
    <row r="94" spans="1:17" ht="13">
      <c r="A94" s="7" t="s">
        <v>351</v>
      </c>
      <c r="B94" s="8" t="s">
        <v>352</v>
      </c>
      <c r="C94" s="8" t="s">
        <v>7</v>
      </c>
      <c r="D94" s="8" t="s">
        <v>7</v>
      </c>
      <c r="E94" s="8">
        <v>2020</v>
      </c>
      <c r="F94" s="9" t="s">
        <v>1601</v>
      </c>
      <c r="G94" s="11" t="s">
        <v>2238</v>
      </c>
      <c r="H94" s="11"/>
      <c r="I94" s="11" t="s">
        <v>2577</v>
      </c>
      <c r="J94" s="11"/>
      <c r="K94" s="11"/>
      <c r="L94" s="11"/>
      <c r="M94" s="11"/>
      <c r="N94" s="11"/>
      <c r="O94" s="11"/>
      <c r="P94" s="11"/>
      <c r="Q94" s="11"/>
    </row>
    <row r="95" spans="1:17" ht="13" hidden="1">
      <c r="A95" s="3" t="s">
        <v>355</v>
      </c>
      <c r="B95" s="4" t="s">
        <v>356</v>
      </c>
      <c r="C95" s="4" t="s">
        <v>16</v>
      </c>
      <c r="D95" s="4"/>
      <c r="E95" s="4">
        <v>2020</v>
      </c>
      <c r="F95" s="5" t="s">
        <v>1602</v>
      </c>
      <c r="G95" s="2"/>
      <c r="H95" s="2"/>
      <c r="I95" s="2"/>
      <c r="J95" s="2"/>
      <c r="K95" s="2"/>
      <c r="L95" s="2"/>
      <c r="M95" s="2"/>
      <c r="N95" s="2"/>
      <c r="O95" s="2"/>
      <c r="P95" s="2"/>
      <c r="Q95" s="2"/>
    </row>
    <row r="96" spans="1:17" ht="13" hidden="1">
      <c r="A96" s="3" t="s">
        <v>359</v>
      </c>
      <c r="B96" s="30" t="s">
        <v>360</v>
      </c>
      <c r="C96" s="4" t="s">
        <v>7</v>
      </c>
      <c r="D96" s="4" t="s">
        <v>2242</v>
      </c>
      <c r="E96" s="4">
        <v>2020</v>
      </c>
      <c r="F96" s="5" t="s">
        <v>1604</v>
      </c>
      <c r="G96" s="2"/>
      <c r="H96" s="2"/>
      <c r="I96" s="2"/>
      <c r="J96" s="2"/>
      <c r="K96" s="2"/>
      <c r="L96" s="2"/>
      <c r="M96" s="2"/>
      <c r="N96" s="2"/>
      <c r="O96" s="2"/>
      <c r="P96" s="2"/>
      <c r="Q96" s="2"/>
    </row>
    <row r="97" spans="1:17" ht="13" hidden="1">
      <c r="A97" s="3" t="s">
        <v>363</v>
      </c>
      <c r="B97" s="4" t="s">
        <v>364</v>
      </c>
      <c r="C97" s="4" t="s">
        <v>16</v>
      </c>
      <c r="D97" s="4"/>
      <c r="E97" s="4">
        <v>2020</v>
      </c>
      <c r="F97" s="5" t="s">
        <v>1605</v>
      </c>
      <c r="G97" s="2"/>
      <c r="H97" s="2"/>
      <c r="I97" s="2"/>
      <c r="J97" s="2"/>
      <c r="K97" s="2"/>
      <c r="L97" s="2"/>
      <c r="M97" s="2"/>
      <c r="N97" s="2"/>
      <c r="O97" s="2"/>
      <c r="P97" s="2"/>
      <c r="Q97" s="2"/>
    </row>
    <row r="98" spans="1:17" ht="13" hidden="1">
      <c r="A98" s="3" t="s">
        <v>367</v>
      </c>
      <c r="B98" s="4" t="s">
        <v>368</v>
      </c>
      <c r="C98" s="4" t="s">
        <v>16</v>
      </c>
      <c r="D98" s="4"/>
      <c r="E98" s="4">
        <v>2020</v>
      </c>
      <c r="F98" s="5" t="s">
        <v>1607</v>
      </c>
      <c r="G98" s="2"/>
      <c r="H98" s="2"/>
      <c r="I98" s="2"/>
      <c r="J98" s="2"/>
      <c r="K98" s="2"/>
      <c r="L98" s="2"/>
      <c r="M98" s="2"/>
      <c r="N98" s="2"/>
      <c r="O98" s="2"/>
      <c r="P98" s="2"/>
      <c r="Q98" s="2"/>
    </row>
    <row r="99" spans="1:17" ht="13" hidden="1">
      <c r="A99" s="3" t="s">
        <v>371</v>
      </c>
      <c r="B99" s="4" t="s">
        <v>372</v>
      </c>
      <c r="C99" s="4" t="s">
        <v>7</v>
      </c>
      <c r="D99" s="4" t="s">
        <v>2243</v>
      </c>
      <c r="E99" s="4">
        <v>2020</v>
      </c>
      <c r="F99" s="5" t="s">
        <v>1608</v>
      </c>
      <c r="G99" s="2"/>
      <c r="H99" s="2"/>
      <c r="I99" s="2"/>
      <c r="J99" s="2"/>
      <c r="K99" s="2"/>
      <c r="L99" s="2"/>
      <c r="M99" s="2"/>
      <c r="N99" s="2"/>
      <c r="O99" s="2"/>
      <c r="P99" s="2"/>
      <c r="Q99" s="2"/>
    </row>
    <row r="100" spans="1:17" ht="13" hidden="1">
      <c r="A100" s="3" t="s">
        <v>375</v>
      </c>
      <c r="B100" s="4" t="s">
        <v>376</v>
      </c>
      <c r="C100" s="4" t="s">
        <v>7</v>
      </c>
      <c r="D100" s="4" t="s">
        <v>2243</v>
      </c>
      <c r="E100" s="4">
        <v>2020</v>
      </c>
      <c r="F100" s="5" t="s">
        <v>1609</v>
      </c>
      <c r="G100" s="2"/>
      <c r="H100" s="2"/>
      <c r="I100" s="2"/>
      <c r="J100" s="2"/>
      <c r="K100" s="2"/>
      <c r="L100" s="2"/>
      <c r="M100" s="2"/>
      <c r="N100" s="2"/>
      <c r="O100" s="2"/>
      <c r="P100" s="2"/>
      <c r="Q100" s="2"/>
    </row>
    <row r="101" spans="1:17" ht="13">
      <c r="A101" s="7" t="s">
        <v>379</v>
      </c>
      <c r="B101" s="8" t="s">
        <v>380</v>
      </c>
      <c r="C101" s="8" t="s">
        <v>7</v>
      </c>
      <c r="D101" s="8" t="s">
        <v>7</v>
      </c>
      <c r="E101" s="8">
        <v>2020</v>
      </c>
      <c r="F101" s="9" t="s">
        <v>1610</v>
      </c>
      <c r="G101" s="11" t="s">
        <v>2246</v>
      </c>
      <c r="H101" s="11"/>
      <c r="I101" s="11" t="s">
        <v>2585</v>
      </c>
      <c r="J101" s="11"/>
      <c r="K101" s="11"/>
      <c r="L101" s="11"/>
      <c r="M101" s="11"/>
      <c r="N101" s="11"/>
      <c r="O101" s="11"/>
      <c r="P101" s="11"/>
      <c r="Q101" s="11"/>
    </row>
    <row r="102" spans="1:17" ht="13">
      <c r="A102" s="7" t="s">
        <v>383</v>
      </c>
      <c r="B102" s="8" t="s">
        <v>384</v>
      </c>
      <c r="C102" s="8" t="s">
        <v>7</v>
      </c>
      <c r="D102" s="8" t="s">
        <v>2249</v>
      </c>
      <c r="E102" s="8">
        <v>2020</v>
      </c>
      <c r="F102" s="9" t="s">
        <v>1611</v>
      </c>
      <c r="G102" s="11" t="s">
        <v>2598</v>
      </c>
      <c r="H102" s="11"/>
      <c r="I102" s="11" t="s">
        <v>2599</v>
      </c>
      <c r="J102" s="11"/>
      <c r="K102" s="11"/>
      <c r="L102" s="11"/>
      <c r="M102" s="11"/>
      <c r="N102" s="11"/>
      <c r="O102" s="11"/>
      <c r="P102" s="11"/>
      <c r="Q102" s="11"/>
    </row>
    <row r="103" spans="1:17" ht="13" hidden="1">
      <c r="A103" s="3" t="s">
        <v>387</v>
      </c>
      <c r="B103" s="4" t="s">
        <v>388</v>
      </c>
      <c r="C103" s="4" t="s">
        <v>7</v>
      </c>
      <c r="D103" s="4" t="s">
        <v>2252</v>
      </c>
      <c r="E103" s="4">
        <v>2020</v>
      </c>
      <c r="F103" s="5" t="s">
        <v>1612</v>
      </c>
      <c r="G103" s="2"/>
      <c r="H103" s="2"/>
      <c r="I103" s="2"/>
      <c r="J103" s="2"/>
      <c r="K103" s="2"/>
      <c r="L103" s="2"/>
      <c r="M103" s="2"/>
      <c r="N103" s="2"/>
      <c r="O103" s="2"/>
      <c r="P103" s="2"/>
      <c r="Q103" s="2"/>
    </row>
    <row r="104" spans="1:17" ht="13" hidden="1">
      <c r="A104" s="3" t="s">
        <v>391</v>
      </c>
      <c r="B104" s="4" t="s">
        <v>392</v>
      </c>
      <c r="C104" s="4" t="s">
        <v>16</v>
      </c>
      <c r="D104" s="4"/>
      <c r="E104" s="4">
        <v>2020</v>
      </c>
      <c r="F104" s="5" t="s">
        <v>1613</v>
      </c>
      <c r="G104" s="2"/>
      <c r="H104" s="2"/>
      <c r="I104" s="2"/>
      <c r="J104" s="2"/>
      <c r="K104" s="2"/>
      <c r="L104" s="2"/>
      <c r="M104" s="2"/>
      <c r="N104" s="2"/>
      <c r="O104" s="2"/>
      <c r="P104" s="2"/>
      <c r="Q104" s="2"/>
    </row>
    <row r="105" spans="1:17" ht="13">
      <c r="A105" s="7" t="s">
        <v>395</v>
      </c>
      <c r="B105" s="8" t="s">
        <v>396</v>
      </c>
      <c r="C105" s="8" t="s">
        <v>7</v>
      </c>
      <c r="D105" s="8" t="s">
        <v>7</v>
      </c>
      <c r="E105" s="8">
        <v>2020</v>
      </c>
      <c r="F105" s="9" t="s">
        <v>1614</v>
      </c>
      <c r="G105" s="11" t="s">
        <v>2255</v>
      </c>
      <c r="H105" s="11"/>
      <c r="I105" s="11" t="s">
        <v>2599</v>
      </c>
      <c r="J105" s="11"/>
      <c r="K105" s="11"/>
      <c r="L105" s="11"/>
      <c r="M105" s="11"/>
      <c r="N105" s="11"/>
      <c r="O105" s="11"/>
      <c r="P105" s="11"/>
      <c r="Q105" s="11"/>
    </row>
    <row r="106" spans="1:17" ht="13" hidden="1">
      <c r="A106" s="3" t="s">
        <v>399</v>
      </c>
      <c r="B106" s="4" t="s">
        <v>400</v>
      </c>
      <c r="C106" s="4" t="s">
        <v>7</v>
      </c>
      <c r="D106" s="4" t="s">
        <v>2257</v>
      </c>
      <c r="E106" s="4">
        <v>2020</v>
      </c>
      <c r="F106" s="5" t="s">
        <v>1616</v>
      </c>
      <c r="G106" s="2"/>
      <c r="H106" s="2"/>
      <c r="I106" s="2"/>
      <c r="J106" s="2"/>
      <c r="K106" s="2"/>
      <c r="L106" s="2"/>
      <c r="M106" s="2"/>
      <c r="N106" s="2"/>
      <c r="O106" s="2"/>
      <c r="P106" s="2"/>
      <c r="Q106" s="2"/>
    </row>
    <row r="107" spans="1:17" ht="13" hidden="1">
      <c r="A107" s="3" t="s">
        <v>403</v>
      </c>
      <c r="B107" s="4" t="s">
        <v>404</v>
      </c>
      <c r="C107" s="4" t="s">
        <v>7</v>
      </c>
      <c r="D107" s="4" t="s">
        <v>2258</v>
      </c>
      <c r="E107" s="4">
        <v>2020</v>
      </c>
      <c r="F107" s="5" t="s">
        <v>1618</v>
      </c>
      <c r="G107" s="2"/>
      <c r="H107" s="2"/>
      <c r="I107" s="2"/>
      <c r="J107" s="2"/>
      <c r="K107" s="2"/>
      <c r="L107" s="2"/>
      <c r="M107" s="2"/>
      <c r="N107" s="2"/>
      <c r="O107" s="2"/>
      <c r="P107" s="2"/>
      <c r="Q107" s="2"/>
    </row>
    <row r="108" spans="1:17" ht="13" hidden="1">
      <c r="A108" s="3" t="s">
        <v>407</v>
      </c>
      <c r="B108" s="4" t="s">
        <v>408</v>
      </c>
      <c r="C108" s="4" t="s">
        <v>16</v>
      </c>
      <c r="D108" s="4"/>
      <c r="E108" s="4">
        <v>2020</v>
      </c>
      <c r="F108" s="5" t="s">
        <v>1620</v>
      </c>
      <c r="G108" s="2"/>
      <c r="H108" s="2"/>
      <c r="I108" s="2"/>
      <c r="J108" s="2"/>
      <c r="K108" s="2"/>
      <c r="L108" s="2"/>
      <c r="M108" s="2"/>
      <c r="N108" s="2"/>
      <c r="O108" s="2"/>
      <c r="P108" s="2"/>
      <c r="Q108" s="2"/>
    </row>
    <row r="109" spans="1:17" ht="13" hidden="1">
      <c r="A109" s="3" t="s">
        <v>411</v>
      </c>
      <c r="B109" s="4" t="s">
        <v>412</v>
      </c>
      <c r="C109" s="4" t="s">
        <v>16</v>
      </c>
      <c r="D109" s="4"/>
      <c r="E109" s="4">
        <v>2020</v>
      </c>
      <c r="F109" s="5" t="s">
        <v>1622</v>
      </c>
      <c r="G109" s="2"/>
      <c r="H109" s="2"/>
      <c r="I109" s="2"/>
      <c r="J109" s="2"/>
      <c r="K109" s="2"/>
      <c r="L109" s="2"/>
      <c r="M109" s="2"/>
      <c r="N109" s="2"/>
      <c r="O109" s="2"/>
      <c r="P109" s="2"/>
      <c r="Q109" s="2"/>
    </row>
    <row r="110" spans="1:17" ht="13" hidden="1">
      <c r="A110" s="3" t="s">
        <v>415</v>
      </c>
      <c r="B110" s="4" t="s">
        <v>416</v>
      </c>
      <c r="C110" s="4" t="s">
        <v>16</v>
      </c>
      <c r="D110" s="4"/>
      <c r="E110" s="4">
        <v>2020</v>
      </c>
      <c r="F110" s="5" t="s">
        <v>1623</v>
      </c>
      <c r="G110" s="2"/>
      <c r="H110" s="2"/>
      <c r="I110" s="2"/>
      <c r="J110" s="2"/>
      <c r="K110" s="2"/>
      <c r="L110" s="2"/>
      <c r="M110" s="2"/>
      <c r="N110" s="2"/>
      <c r="O110" s="2"/>
      <c r="P110" s="2"/>
      <c r="Q110" s="2"/>
    </row>
    <row r="111" spans="1:17" ht="13">
      <c r="A111" s="3" t="s">
        <v>418</v>
      </c>
      <c r="B111" s="4" t="s">
        <v>419</v>
      </c>
      <c r="C111" s="4" t="s">
        <v>7</v>
      </c>
      <c r="D111" s="4" t="s">
        <v>7</v>
      </c>
      <c r="E111" s="4">
        <v>2020</v>
      </c>
      <c r="F111" s="5" t="s">
        <v>1625</v>
      </c>
      <c r="G111" s="2" t="s">
        <v>2261</v>
      </c>
      <c r="H111" s="2"/>
      <c r="I111" s="2" t="s">
        <v>2569</v>
      </c>
      <c r="J111" s="2"/>
      <c r="K111" s="2"/>
      <c r="L111" s="2"/>
      <c r="M111" s="2"/>
      <c r="N111" s="2"/>
      <c r="O111" s="2"/>
      <c r="P111" s="2"/>
      <c r="Q111" s="2"/>
    </row>
    <row r="112" spans="1:17" ht="13">
      <c r="A112" s="3" t="s">
        <v>421</v>
      </c>
      <c r="B112" s="4" t="s">
        <v>422</v>
      </c>
      <c r="C112" s="4" t="s">
        <v>7</v>
      </c>
      <c r="D112" s="4" t="s">
        <v>7</v>
      </c>
      <c r="E112" s="4">
        <v>2020</v>
      </c>
      <c r="F112" s="5" t="s">
        <v>1627</v>
      </c>
      <c r="G112" s="2" t="s">
        <v>2266</v>
      </c>
      <c r="H112" s="2"/>
      <c r="I112" s="2" t="s">
        <v>2569</v>
      </c>
      <c r="J112" s="2"/>
      <c r="K112" s="2"/>
      <c r="L112" s="2"/>
      <c r="M112" s="2"/>
      <c r="N112" s="2"/>
      <c r="O112" s="2"/>
      <c r="P112" s="2"/>
      <c r="Q112" s="2"/>
    </row>
    <row r="113" spans="1:17" ht="13">
      <c r="A113" s="3" t="s">
        <v>425</v>
      </c>
      <c r="B113" s="4" t="s">
        <v>426</v>
      </c>
      <c r="C113" s="4" t="s">
        <v>7</v>
      </c>
      <c r="D113" s="4" t="s">
        <v>7</v>
      </c>
      <c r="E113" s="4">
        <v>2020</v>
      </c>
      <c r="F113" s="5" t="s">
        <v>1629</v>
      </c>
      <c r="G113" s="2" t="s">
        <v>2270</v>
      </c>
      <c r="H113" s="2"/>
      <c r="I113" s="2" t="s">
        <v>2569</v>
      </c>
      <c r="J113" s="2"/>
      <c r="K113" s="2"/>
      <c r="L113" s="2"/>
      <c r="M113" s="2"/>
      <c r="N113" s="2"/>
      <c r="O113" s="2"/>
      <c r="P113" s="2"/>
      <c r="Q113" s="2"/>
    </row>
    <row r="114" spans="1:17" ht="13" hidden="1">
      <c r="A114" s="3" t="s">
        <v>429</v>
      </c>
      <c r="B114" s="4" t="s">
        <v>430</v>
      </c>
      <c r="C114" s="4" t="s">
        <v>16</v>
      </c>
      <c r="D114" s="4"/>
      <c r="E114" s="4">
        <v>2020</v>
      </c>
      <c r="F114" s="5" t="s">
        <v>1631</v>
      </c>
      <c r="G114" s="2"/>
      <c r="H114" s="2"/>
      <c r="I114" s="2"/>
      <c r="J114" s="2"/>
      <c r="K114" s="2"/>
      <c r="L114" s="2"/>
      <c r="M114" s="2"/>
      <c r="N114" s="2"/>
      <c r="O114" s="2"/>
      <c r="P114" s="2"/>
      <c r="Q114" s="2"/>
    </row>
    <row r="115" spans="1:17" ht="13" hidden="1">
      <c r="A115" s="3" t="s">
        <v>433</v>
      </c>
      <c r="B115" s="4" t="s">
        <v>434</v>
      </c>
      <c r="C115" s="4" t="s">
        <v>7</v>
      </c>
      <c r="D115" s="4" t="s">
        <v>2274</v>
      </c>
      <c r="E115" s="4">
        <v>2020</v>
      </c>
      <c r="F115" s="5" t="s">
        <v>1632</v>
      </c>
      <c r="G115" s="2"/>
      <c r="H115" s="2"/>
      <c r="I115" s="2"/>
      <c r="J115" s="2"/>
      <c r="K115" s="2"/>
      <c r="L115" s="2"/>
      <c r="M115" s="2"/>
      <c r="N115" s="2"/>
      <c r="O115" s="2"/>
      <c r="P115" s="2"/>
      <c r="Q115" s="2"/>
    </row>
    <row r="116" spans="1:17" ht="13">
      <c r="A116" s="3" t="s">
        <v>437</v>
      </c>
      <c r="B116" s="4" t="s">
        <v>438</v>
      </c>
      <c r="C116" s="4" t="s">
        <v>7</v>
      </c>
      <c r="D116" s="4" t="s">
        <v>7</v>
      </c>
      <c r="E116" s="4">
        <v>2020</v>
      </c>
      <c r="F116" s="5" t="s">
        <v>1633</v>
      </c>
      <c r="G116" s="2" t="s">
        <v>2277</v>
      </c>
      <c r="H116" s="2"/>
      <c r="I116" s="2" t="s">
        <v>2569</v>
      </c>
      <c r="J116" s="2"/>
      <c r="K116" s="2"/>
      <c r="L116" s="2"/>
      <c r="M116" s="2"/>
      <c r="N116" s="2"/>
      <c r="O116" s="2"/>
      <c r="P116" s="2"/>
      <c r="Q116" s="2"/>
    </row>
    <row r="117" spans="1:17" ht="13" hidden="1">
      <c r="A117" s="3" t="s">
        <v>441</v>
      </c>
      <c r="B117" s="4" t="s">
        <v>442</v>
      </c>
      <c r="C117" s="4" t="s">
        <v>16</v>
      </c>
      <c r="D117" s="4"/>
      <c r="E117" s="4">
        <v>2020</v>
      </c>
      <c r="F117" s="5" t="s">
        <v>1634</v>
      </c>
      <c r="G117" s="2"/>
      <c r="H117" s="2"/>
      <c r="I117" s="2"/>
      <c r="J117" s="2"/>
      <c r="K117" s="2"/>
      <c r="L117" s="2"/>
      <c r="M117" s="2"/>
      <c r="N117" s="2"/>
      <c r="O117" s="2"/>
      <c r="P117" s="2"/>
      <c r="Q117" s="2"/>
    </row>
    <row r="118" spans="1:17" ht="13" hidden="1">
      <c r="A118" s="3" t="s">
        <v>445</v>
      </c>
      <c r="B118" s="4" t="s">
        <v>446</v>
      </c>
      <c r="C118" s="4" t="s">
        <v>16</v>
      </c>
      <c r="D118" s="4"/>
      <c r="E118" s="4">
        <v>2020</v>
      </c>
      <c r="F118" s="5" t="s">
        <v>1635</v>
      </c>
      <c r="G118" s="2"/>
      <c r="H118" s="2"/>
      <c r="I118" s="2"/>
      <c r="J118" s="2"/>
      <c r="K118" s="2"/>
      <c r="L118" s="2"/>
      <c r="M118" s="2"/>
      <c r="N118" s="2"/>
      <c r="O118" s="2"/>
      <c r="P118" s="2"/>
      <c r="Q118" s="2"/>
    </row>
    <row r="119" spans="1:17" ht="13" hidden="1">
      <c r="A119" s="3" t="s">
        <v>449</v>
      </c>
      <c r="B119" s="4" t="s">
        <v>450</v>
      </c>
      <c r="C119" s="4" t="s">
        <v>7</v>
      </c>
      <c r="D119" s="4" t="s">
        <v>2281</v>
      </c>
      <c r="E119" s="4">
        <v>2020</v>
      </c>
      <c r="F119" s="5" t="s">
        <v>1637</v>
      </c>
      <c r="G119" s="2"/>
      <c r="H119" s="2"/>
      <c r="I119" s="2"/>
      <c r="J119" s="2"/>
      <c r="K119" s="2"/>
      <c r="L119" s="2"/>
      <c r="M119" s="2"/>
      <c r="N119" s="2"/>
      <c r="O119" s="2"/>
      <c r="P119" s="2"/>
      <c r="Q119" s="2"/>
    </row>
    <row r="120" spans="1:17" ht="13" hidden="1">
      <c r="A120" s="3" t="s">
        <v>453</v>
      </c>
      <c r="B120" s="4" t="s">
        <v>454</v>
      </c>
      <c r="C120" s="4" t="s">
        <v>16</v>
      </c>
      <c r="D120" s="4"/>
      <c r="E120" s="4">
        <v>2020</v>
      </c>
      <c r="F120" s="5" t="s">
        <v>1639</v>
      </c>
      <c r="G120" s="2"/>
      <c r="H120" s="2"/>
      <c r="I120" s="2"/>
      <c r="J120" s="2"/>
      <c r="K120" s="2"/>
      <c r="L120" s="2"/>
      <c r="M120" s="2"/>
      <c r="N120" s="2"/>
      <c r="O120" s="2"/>
      <c r="P120" s="2"/>
      <c r="Q120" s="2"/>
    </row>
    <row r="121" spans="1:17" ht="13" hidden="1">
      <c r="A121" s="3" t="s">
        <v>456</v>
      </c>
      <c r="B121" s="4" t="s">
        <v>457</v>
      </c>
      <c r="C121" s="4" t="s">
        <v>7</v>
      </c>
      <c r="D121" s="4" t="s">
        <v>2282</v>
      </c>
      <c r="E121" s="4">
        <v>2020</v>
      </c>
      <c r="F121" s="5" t="s">
        <v>1641</v>
      </c>
      <c r="G121" s="2"/>
      <c r="H121" s="2"/>
      <c r="I121" s="2"/>
      <c r="J121" s="2"/>
      <c r="K121" s="2"/>
      <c r="L121" s="2"/>
      <c r="M121" s="2"/>
      <c r="N121" s="2"/>
      <c r="O121" s="2"/>
      <c r="P121" s="2"/>
      <c r="Q121" s="2"/>
    </row>
    <row r="122" spans="1:17" ht="13" hidden="1">
      <c r="A122" s="3" t="s">
        <v>460</v>
      </c>
      <c r="B122" s="4" t="s">
        <v>461</v>
      </c>
      <c r="C122" s="4" t="s">
        <v>16</v>
      </c>
      <c r="D122" s="4"/>
      <c r="E122" s="4">
        <v>2020</v>
      </c>
      <c r="F122" s="5" t="s">
        <v>1643</v>
      </c>
      <c r="G122" s="2"/>
      <c r="H122" s="2"/>
      <c r="I122" s="2"/>
      <c r="J122" s="2"/>
      <c r="K122" s="2"/>
      <c r="L122" s="2"/>
      <c r="M122" s="2"/>
      <c r="N122" s="2"/>
      <c r="O122" s="2"/>
      <c r="P122" s="2"/>
      <c r="Q122" s="2"/>
    </row>
    <row r="123" spans="1:17" ht="13" hidden="1">
      <c r="A123" s="3" t="s">
        <v>464</v>
      </c>
      <c r="B123" s="4" t="s">
        <v>465</v>
      </c>
      <c r="C123" s="4" t="s">
        <v>16</v>
      </c>
      <c r="D123" s="4"/>
      <c r="E123" s="4">
        <v>2020</v>
      </c>
      <c r="F123" s="5" t="s">
        <v>1644</v>
      </c>
      <c r="G123" s="2"/>
      <c r="H123" s="2"/>
      <c r="I123" s="2"/>
      <c r="J123" s="2"/>
      <c r="K123" s="2"/>
      <c r="L123" s="2"/>
      <c r="M123" s="2"/>
      <c r="N123" s="2"/>
      <c r="O123" s="2"/>
      <c r="P123" s="2"/>
      <c r="Q123" s="2"/>
    </row>
    <row r="124" spans="1:17" ht="13">
      <c r="A124" s="3" t="s">
        <v>468</v>
      </c>
      <c r="B124" s="4" t="s">
        <v>469</v>
      </c>
      <c r="C124" s="4" t="s">
        <v>7</v>
      </c>
      <c r="D124" s="4" t="s">
        <v>7</v>
      </c>
      <c r="E124" s="4">
        <v>2020</v>
      </c>
      <c r="F124" s="5" t="s">
        <v>1646</v>
      </c>
      <c r="G124" s="2" t="s">
        <v>2285</v>
      </c>
      <c r="H124" s="2"/>
      <c r="I124" s="2" t="s">
        <v>2600</v>
      </c>
      <c r="J124" s="2"/>
      <c r="K124" s="2"/>
      <c r="L124" s="2"/>
      <c r="M124" s="2"/>
      <c r="N124" s="2"/>
      <c r="O124" s="2"/>
      <c r="P124" s="2"/>
      <c r="Q124" s="2"/>
    </row>
    <row r="125" spans="1:17" ht="13">
      <c r="A125" s="3" t="s">
        <v>472</v>
      </c>
      <c r="B125" s="4" t="s">
        <v>473</v>
      </c>
      <c r="C125" s="4" t="s">
        <v>7</v>
      </c>
      <c r="D125" s="4" t="s">
        <v>7</v>
      </c>
      <c r="E125" s="4">
        <v>2019</v>
      </c>
      <c r="F125" s="5" t="s">
        <v>1648</v>
      </c>
      <c r="G125" s="2" t="s">
        <v>2291</v>
      </c>
      <c r="H125" s="2"/>
      <c r="I125" s="2" t="s">
        <v>2569</v>
      </c>
      <c r="J125" s="2"/>
      <c r="K125" s="2"/>
      <c r="L125" s="2"/>
      <c r="M125" s="2"/>
      <c r="N125" s="2"/>
      <c r="O125" s="2"/>
      <c r="P125" s="2"/>
      <c r="Q125" s="2"/>
    </row>
    <row r="126" spans="1:17" ht="13" hidden="1">
      <c r="A126" s="3" t="s">
        <v>476</v>
      </c>
      <c r="B126" s="4" t="s">
        <v>477</v>
      </c>
      <c r="C126" s="4" t="s">
        <v>16</v>
      </c>
      <c r="D126" s="4"/>
      <c r="E126" s="4">
        <v>2019</v>
      </c>
      <c r="F126" s="5" t="s">
        <v>1650</v>
      </c>
      <c r="G126" s="2"/>
      <c r="H126" s="2"/>
      <c r="I126" s="2"/>
      <c r="J126" s="2"/>
      <c r="K126" s="2"/>
      <c r="L126" s="2"/>
      <c r="M126" s="2"/>
      <c r="N126" s="2"/>
      <c r="O126" s="2"/>
      <c r="P126" s="2"/>
      <c r="Q126" s="2"/>
    </row>
    <row r="127" spans="1:17" ht="13" hidden="1">
      <c r="A127" s="3" t="s">
        <v>375</v>
      </c>
      <c r="B127" s="4" t="s">
        <v>479</v>
      </c>
      <c r="C127" s="4" t="s">
        <v>7</v>
      </c>
      <c r="D127" s="4" t="s">
        <v>2295</v>
      </c>
      <c r="E127" s="4">
        <v>2019</v>
      </c>
      <c r="F127" s="5" t="s">
        <v>1651</v>
      </c>
      <c r="G127" s="2"/>
      <c r="H127" s="2"/>
      <c r="I127" s="2"/>
      <c r="J127" s="2"/>
      <c r="K127" s="2"/>
      <c r="L127" s="2"/>
      <c r="M127" s="2"/>
      <c r="N127" s="2"/>
      <c r="O127" s="2"/>
      <c r="P127" s="2"/>
      <c r="Q127" s="2"/>
    </row>
    <row r="128" spans="1:17" ht="13">
      <c r="A128" s="21" t="s">
        <v>482</v>
      </c>
      <c r="B128" s="22" t="s">
        <v>483</v>
      </c>
      <c r="C128" s="22" t="s">
        <v>7</v>
      </c>
      <c r="D128" s="22" t="s">
        <v>2296</v>
      </c>
      <c r="E128" s="22">
        <v>2019</v>
      </c>
      <c r="F128" s="23" t="s">
        <v>1653</v>
      </c>
      <c r="G128" s="24" t="s">
        <v>2291</v>
      </c>
      <c r="H128" s="24"/>
      <c r="I128" s="24" t="s">
        <v>2569</v>
      </c>
      <c r="J128" s="24"/>
      <c r="K128" s="24"/>
      <c r="L128" s="24"/>
      <c r="M128" s="24"/>
      <c r="N128" s="24"/>
      <c r="O128" s="24"/>
      <c r="P128" s="24"/>
      <c r="Q128" s="24"/>
    </row>
    <row r="129" spans="1:17" ht="13" hidden="1">
      <c r="A129" s="3" t="s">
        <v>485</v>
      </c>
      <c r="B129" s="4" t="s">
        <v>486</v>
      </c>
      <c r="C129" s="4" t="s">
        <v>16</v>
      </c>
      <c r="D129" s="4"/>
      <c r="E129" s="4">
        <v>2019</v>
      </c>
      <c r="F129" s="5" t="s">
        <v>1654</v>
      </c>
      <c r="G129" s="2"/>
      <c r="H129" s="2"/>
      <c r="I129" s="2"/>
      <c r="J129" s="2"/>
      <c r="K129" s="2"/>
      <c r="L129" s="2"/>
      <c r="M129" s="2"/>
      <c r="N129" s="2"/>
      <c r="O129" s="2"/>
      <c r="P129" s="2"/>
      <c r="Q129" s="2"/>
    </row>
    <row r="130" spans="1:17" ht="13" hidden="1">
      <c r="A130" s="3" t="s">
        <v>489</v>
      </c>
      <c r="B130" s="4" t="s">
        <v>490</v>
      </c>
      <c r="C130" s="4" t="s">
        <v>16</v>
      </c>
      <c r="D130" s="4"/>
      <c r="E130" s="4">
        <v>2019</v>
      </c>
      <c r="F130" s="5" t="s">
        <v>1655</v>
      </c>
      <c r="G130" s="2"/>
      <c r="H130" s="2"/>
      <c r="I130" s="2"/>
      <c r="J130" s="2"/>
      <c r="K130" s="2"/>
      <c r="L130" s="2"/>
      <c r="M130" s="2"/>
      <c r="N130" s="2"/>
      <c r="O130" s="2"/>
      <c r="P130" s="2"/>
      <c r="Q130" s="2"/>
    </row>
    <row r="131" spans="1:17" ht="13">
      <c r="A131" s="3" t="s">
        <v>493</v>
      </c>
      <c r="B131" s="4" t="s">
        <v>494</v>
      </c>
      <c r="C131" s="4" t="s">
        <v>7</v>
      </c>
      <c r="D131" s="4" t="s">
        <v>7</v>
      </c>
      <c r="E131" s="4">
        <v>2019</v>
      </c>
      <c r="F131" s="5" t="s">
        <v>1657</v>
      </c>
      <c r="G131" s="2" t="s">
        <v>2601</v>
      </c>
      <c r="H131" s="2"/>
      <c r="I131" s="2" t="s">
        <v>2567</v>
      </c>
      <c r="J131" s="2"/>
      <c r="K131" s="2"/>
      <c r="L131" s="2"/>
      <c r="M131" s="2"/>
      <c r="N131" s="2"/>
      <c r="O131" s="2"/>
      <c r="P131" s="2"/>
      <c r="Q131" s="2"/>
    </row>
    <row r="132" spans="1:17" ht="13" hidden="1">
      <c r="A132" s="3" t="s">
        <v>496</v>
      </c>
      <c r="B132" s="4" t="s">
        <v>497</v>
      </c>
      <c r="C132" s="4" t="s">
        <v>16</v>
      </c>
      <c r="D132" s="4"/>
      <c r="E132" s="4">
        <v>2019</v>
      </c>
      <c r="F132" s="5" t="s">
        <v>1659</v>
      </c>
      <c r="G132" s="2"/>
      <c r="H132" s="2"/>
      <c r="I132" s="2"/>
      <c r="J132" s="2"/>
      <c r="K132" s="2"/>
      <c r="L132" s="2"/>
      <c r="M132" s="2"/>
      <c r="N132" s="2"/>
      <c r="O132" s="2"/>
      <c r="P132" s="2"/>
      <c r="Q132" s="2"/>
    </row>
    <row r="133" spans="1:17" ht="13">
      <c r="A133" s="7" t="s">
        <v>499</v>
      </c>
      <c r="B133" s="8" t="s">
        <v>500</v>
      </c>
      <c r="C133" s="8" t="s">
        <v>7</v>
      </c>
      <c r="D133" s="8" t="s">
        <v>2303</v>
      </c>
      <c r="E133" s="8">
        <v>2019</v>
      </c>
      <c r="F133" s="9" t="s">
        <v>1661</v>
      </c>
      <c r="G133" s="11"/>
      <c r="H133" s="11"/>
      <c r="I133" s="11" t="s">
        <v>2575</v>
      </c>
      <c r="J133" s="11"/>
      <c r="K133" s="11"/>
      <c r="L133" s="11"/>
      <c r="M133" s="11"/>
      <c r="N133" s="11"/>
      <c r="O133" s="11"/>
      <c r="P133" s="11"/>
      <c r="Q133" s="11"/>
    </row>
    <row r="134" spans="1:17" ht="13">
      <c r="A134" s="21" t="s">
        <v>502</v>
      </c>
      <c r="B134" s="22" t="s">
        <v>503</v>
      </c>
      <c r="C134" s="22" t="s">
        <v>7</v>
      </c>
      <c r="D134" s="22" t="s">
        <v>2307</v>
      </c>
      <c r="E134" s="22">
        <v>2019</v>
      </c>
      <c r="F134" s="23" t="s">
        <v>1662</v>
      </c>
      <c r="G134" s="24" t="s">
        <v>2310</v>
      </c>
      <c r="H134" s="24"/>
      <c r="I134" s="24" t="s">
        <v>2569</v>
      </c>
      <c r="J134" s="24"/>
      <c r="K134" s="24"/>
      <c r="L134" s="24"/>
      <c r="M134" s="24"/>
      <c r="N134" s="24"/>
      <c r="O134" s="24"/>
      <c r="P134" s="24"/>
      <c r="Q134" s="24"/>
    </row>
    <row r="135" spans="1:17" ht="13">
      <c r="A135" s="3" t="s">
        <v>506</v>
      </c>
      <c r="B135" s="4" t="s">
        <v>507</v>
      </c>
      <c r="C135" s="4" t="s">
        <v>7</v>
      </c>
      <c r="D135" s="4" t="s">
        <v>7</v>
      </c>
      <c r="E135" s="4">
        <v>2019</v>
      </c>
      <c r="F135" s="5" t="s">
        <v>1663</v>
      </c>
      <c r="G135" s="2" t="s">
        <v>2602</v>
      </c>
      <c r="H135" s="2"/>
      <c r="I135" s="2" t="s">
        <v>2567</v>
      </c>
      <c r="J135" s="2"/>
      <c r="K135" s="2"/>
      <c r="L135" s="2"/>
      <c r="M135" s="2"/>
      <c r="N135" s="2"/>
      <c r="O135" s="2"/>
      <c r="P135" s="2"/>
      <c r="Q135" s="2"/>
    </row>
    <row r="136" spans="1:17" ht="13" hidden="1">
      <c r="A136" s="3" t="s">
        <v>510</v>
      </c>
      <c r="B136" s="4" t="s">
        <v>511</v>
      </c>
      <c r="C136" s="4" t="s">
        <v>16</v>
      </c>
      <c r="D136" s="4"/>
      <c r="E136" s="4">
        <v>2019</v>
      </c>
      <c r="F136" s="5" t="s">
        <v>1665</v>
      </c>
      <c r="G136" s="2"/>
      <c r="H136" s="2"/>
      <c r="I136" s="2"/>
      <c r="J136" s="2"/>
      <c r="K136" s="2"/>
      <c r="L136" s="2"/>
      <c r="M136" s="2"/>
      <c r="N136" s="2"/>
      <c r="O136" s="2"/>
      <c r="P136" s="2"/>
      <c r="Q136" s="2"/>
    </row>
    <row r="137" spans="1:17" ht="13" hidden="1">
      <c r="A137" s="3" t="s">
        <v>514</v>
      </c>
      <c r="B137" s="4" t="s">
        <v>515</v>
      </c>
      <c r="C137" s="4" t="s">
        <v>16</v>
      </c>
      <c r="D137" s="4"/>
      <c r="E137" s="4">
        <v>2019</v>
      </c>
      <c r="F137" s="5" t="s">
        <v>1667</v>
      </c>
      <c r="G137" s="2"/>
      <c r="H137" s="2"/>
      <c r="I137" s="2"/>
      <c r="J137" s="2"/>
      <c r="K137" s="2"/>
      <c r="L137" s="2"/>
      <c r="M137" s="2"/>
      <c r="N137" s="2"/>
      <c r="O137" s="2"/>
      <c r="P137" s="2"/>
      <c r="Q137" s="2"/>
    </row>
    <row r="138" spans="1:17" ht="13" hidden="1">
      <c r="A138" s="3" t="s">
        <v>518</v>
      </c>
      <c r="B138" s="4" t="s">
        <v>519</v>
      </c>
      <c r="C138" s="4" t="s">
        <v>16</v>
      </c>
      <c r="D138" s="4"/>
      <c r="E138" s="4">
        <v>2019</v>
      </c>
      <c r="F138" s="5" t="s">
        <v>1669</v>
      </c>
      <c r="G138" s="2"/>
      <c r="H138" s="2"/>
      <c r="I138" s="2"/>
      <c r="J138" s="2"/>
      <c r="K138" s="2"/>
      <c r="L138" s="2"/>
      <c r="M138" s="2"/>
      <c r="N138" s="2"/>
      <c r="O138" s="2"/>
      <c r="P138" s="2"/>
      <c r="Q138" s="2"/>
    </row>
    <row r="139" spans="1:17" ht="13" hidden="1">
      <c r="A139" s="3" t="s">
        <v>522</v>
      </c>
      <c r="B139" s="4" t="s">
        <v>523</v>
      </c>
      <c r="C139" s="4" t="s">
        <v>16</v>
      </c>
      <c r="D139" s="4"/>
      <c r="E139" s="4">
        <v>2019</v>
      </c>
      <c r="F139" s="5" t="s">
        <v>1671</v>
      </c>
      <c r="G139" s="2"/>
      <c r="H139" s="2"/>
      <c r="I139" s="2"/>
      <c r="J139" s="2"/>
      <c r="K139" s="2"/>
      <c r="L139" s="2"/>
      <c r="M139" s="2"/>
      <c r="N139" s="2"/>
      <c r="O139" s="2"/>
      <c r="P139" s="2"/>
      <c r="Q139" s="2"/>
    </row>
    <row r="140" spans="1:17" ht="13" hidden="1">
      <c r="A140" s="3" t="s">
        <v>526</v>
      </c>
      <c r="B140" s="4" t="s">
        <v>527</v>
      </c>
      <c r="C140" s="4" t="s">
        <v>16</v>
      </c>
      <c r="D140" s="4"/>
      <c r="E140" s="4">
        <v>2019</v>
      </c>
      <c r="F140" s="5" t="s">
        <v>1673</v>
      </c>
      <c r="G140" s="2"/>
      <c r="H140" s="2"/>
      <c r="I140" s="2"/>
      <c r="J140" s="2"/>
      <c r="K140" s="2"/>
      <c r="L140" s="2"/>
      <c r="M140" s="2"/>
      <c r="N140" s="2"/>
      <c r="O140" s="2"/>
      <c r="P140" s="2"/>
      <c r="Q140" s="2"/>
    </row>
    <row r="141" spans="1:17" ht="13" hidden="1">
      <c r="A141" s="3" t="s">
        <v>530</v>
      </c>
      <c r="B141" s="4" t="s">
        <v>531</v>
      </c>
      <c r="C141" s="4" t="s">
        <v>7</v>
      </c>
      <c r="D141" s="4" t="s">
        <v>2317</v>
      </c>
      <c r="E141" s="4">
        <v>2019</v>
      </c>
      <c r="F141" s="5" t="s">
        <v>1675</v>
      </c>
      <c r="G141" s="2"/>
      <c r="H141" s="2"/>
      <c r="I141" s="2"/>
      <c r="J141" s="2"/>
      <c r="K141" s="2"/>
      <c r="L141" s="2"/>
      <c r="M141" s="2"/>
      <c r="N141" s="2"/>
      <c r="O141" s="2"/>
      <c r="P141" s="2"/>
      <c r="Q141" s="2"/>
    </row>
    <row r="142" spans="1:17" ht="13">
      <c r="A142" s="31" t="s">
        <v>534</v>
      </c>
      <c r="B142" s="32" t="s">
        <v>535</v>
      </c>
      <c r="C142" s="32" t="s">
        <v>7</v>
      </c>
      <c r="D142" s="32" t="s">
        <v>2318</v>
      </c>
      <c r="E142" s="32">
        <v>2019</v>
      </c>
      <c r="F142" s="33" t="s">
        <v>1677</v>
      </c>
      <c r="G142" s="35" t="s">
        <v>2320</v>
      </c>
      <c r="H142" s="35"/>
      <c r="I142" s="35" t="s">
        <v>2603</v>
      </c>
      <c r="J142" s="35"/>
      <c r="K142" s="35"/>
      <c r="L142" s="35"/>
      <c r="M142" s="35"/>
      <c r="N142" s="35"/>
      <c r="O142" s="35"/>
      <c r="P142" s="35"/>
      <c r="Q142" s="35"/>
    </row>
    <row r="143" spans="1:17" ht="13" hidden="1">
      <c r="A143" s="3" t="s">
        <v>538</v>
      </c>
      <c r="B143" s="4" t="s">
        <v>539</v>
      </c>
      <c r="C143" s="4" t="s">
        <v>16</v>
      </c>
      <c r="D143" s="4"/>
      <c r="E143" s="4">
        <v>2019</v>
      </c>
      <c r="F143" s="5" t="s">
        <v>1679</v>
      </c>
      <c r="G143" s="2"/>
      <c r="H143" s="2"/>
      <c r="I143" s="2"/>
      <c r="J143" s="2"/>
      <c r="K143" s="2"/>
      <c r="L143" s="2"/>
      <c r="M143" s="2"/>
      <c r="N143" s="2"/>
      <c r="O143" s="2"/>
      <c r="P143" s="2"/>
      <c r="Q143" s="2"/>
    </row>
    <row r="144" spans="1:17" ht="13" hidden="1">
      <c r="A144" s="3" t="s">
        <v>542</v>
      </c>
      <c r="B144" s="4" t="s">
        <v>543</v>
      </c>
      <c r="C144" s="4" t="s">
        <v>16</v>
      </c>
      <c r="D144" s="4"/>
      <c r="E144" s="4">
        <v>2019</v>
      </c>
      <c r="F144" s="5" t="s">
        <v>1681</v>
      </c>
      <c r="G144" s="2"/>
      <c r="H144" s="2"/>
      <c r="I144" s="2"/>
      <c r="J144" s="2"/>
      <c r="K144" s="2"/>
      <c r="L144" s="2"/>
      <c r="M144" s="2"/>
      <c r="N144" s="2"/>
      <c r="O144" s="2"/>
      <c r="P144" s="2"/>
      <c r="Q144" s="2"/>
    </row>
    <row r="145" spans="1:17" ht="13" hidden="1">
      <c r="A145" s="3" t="s">
        <v>546</v>
      </c>
      <c r="B145" s="4" t="s">
        <v>547</v>
      </c>
      <c r="C145" s="4" t="s">
        <v>16</v>
      </c>
      <c r="D145" s="4"/>
      <c r="E145" s="4">
        <v>2019</v>
      </c>
      <c r="F145" s="5" t="s">
        <v>1682</v>
      </c>
      <c r="G145" s="2"/>
      <c r="H145" s="2"/>
      <c r="I145" s="2"/>
      <c r="J145" s="2"/>
      <c r="K145" s="2"/>
      <c r="L145" s="2"/>
      <c r="M145" s="2"/>
      <c r="N145" s="2"/>
      <c r="O145" s="2"/>
      <c r="P145" s="2"/>
      <c r="Q145" s="2"/>
    </row>
    <row r="146" spans="1:17" ht="13" hidden="1">
      <c r="A146" s="3" t="s">
        <v>550</v>
      </c>
      <c r="B146" s="4" t="s">
        <v>551</v>
      </c>
      <c r="C146" s="4" t="s">
        <v>16</v>
      </c>
      <c r="D146" s="4"/>
      <c r="E146" s="4">
        <v>2019</v>
      </c>
      <c r="F146" s="5" t="s">
        <v>1683</v>
      </c>
      <c r="G146" s="2"/>
      <c r="H146" s="2"/>
      <c r="I146" s="2"/>
      <c r="J146" s="2"/>
      <c r="K146" s="2"/>
      <c r="L146" s="2"/>
      <c r="M146" s="2"/>
      <c r="N146" s="2"/>
      <c r="O146" s="2"/>
      <c r="P146" s="2"/>
      <c r="Q146" s="2"/>
    </row>
    <row r="147" spans="1:17" ht="13">
      <c r="A147" s="3" t="s">
        <v>554</v>
      </c>
      <c r="B147" s="4" t="s">
        <v>555</v>
      </c>
      <c r="C147" s="4" t="s">
        <v>7</v>
      </c>
      <c r="D147" s="4" t="s">
        <v>7</v>
      </c>
      <c r="E147" s="4">
        <v>2019</v>
      </c>
      <c r="F147" s="5" t="s">
        <v>1684</v>
      </c>
      <c r="G147" s="2" t="s">
        <v>2324</v>
      </c>
      <c r="H147" s="2"/>
      <c r="I147" s="2" t="s">
        <v>2569</v>
      </c>
      <c r="J147" s="2"/>
      <c r="K147" s="2"/>
      <c r="L147" s="2"/>
      <c r="M147" s="2"/>
      <c r="N147" s="2"/>
      <c r="O147" s="2"/>
      <c r="P147" s="2"/>
      <c r="Q147" s="2"/>
    </row>
    <row r="148" spans="1:17" ht="13">
      <c r="A148" s="7" t="s">
        <v>558</v>
      </c>
      <c r="B148" s="8" t="s">
        <v>559</v>
      </c>
      <c r="C148" s="8" t="s">
        <v>7</v>
      </c>
      <c r="D148" s="8" t="s">
        <v>7</v>
      </c>
      <c r="E148" s="8">
        <v>2019</v>
      </c>
      <c r="F148" s="9" t="s">
        <v>1685</v>
      </c>
      <c r="G148" s="11" t="s">
        <v>2331</v>
      </c>
      <c r="H148" s="11"/>
      <c r="I148" s="11" t="s">
        <v>2599</v>
      </c>
      <c r="J148" s="11"/>
      <c r="K148" s="11"/>
      <c r="L148" s="11"/>
      <c r="M148" s="11"/>
      <c r="N148" s="11"/>
      <c r="O148" s="11"/>
      <c r="P148" s="11"/>
      <c r="Q148" s="11"/>
    </row>
    <row r="149" spans="1:17" ht="13" hidden="1">
      <c r="A149" s="3" t="s">
        <v>562</v>
      </c>
      <c r="B149" s="4" t="s">
        <v>563</v>
      </c>
      <c r="C149" s="4" t="s">
        <v>16</v>
      </c>
      <c r="D149" s="4"/>
      <c r="E149" s="4">
        <v>2019</v>
      </c>
      <c r="F149" s="5" t="s">
        <v>1686</v>
      </c>
      <c r="G149" s="2"/>
      <c r="H149" s="2"/>
      <c r="I149" s="2"/>
      <c r="J149" s="2"/>
      <c r="K149" s="2"/>
      <c r="L149" s="2"/>
      <c r="M149" s="2"/>
      <c r="N149" s="2"/>
      <c r="O149" s="2"/>
      <c r="P149" s="2"/>
      <c r="Q149" s="2"/>
    </row>
    <row r="150" spans="1:17" ht="13">
      <c r="A150" s="7" t="s">
        <v>566</v>
      </c>
      <c r="B150" s="8" t="s">
        <v>567</v>
      </c>
      <c r="C150" s="8" t="s">
        <v>7</v>
      </c>
      <c r="D150" s="8" t="s">
        <v>2335</v>
      </c>
      <c r="E150" s="8">
        <v>2019</v>
      </c>
      <c r="F150" s="9" t="s">
        <v>1687</v>
      </c>
      <c r="G150" s="11" t="s">
        <v>2604</v>
      </c>
      <c r="H150" s="11"/>
      <c r="I150" s="11" t="s">
        <v>2605</v>
      </c>
      <c r="J150" s="11"/>
      <c r="K150" s="11"/>
      <c r="L150" s="11"/>
      <c r="M150" s="11"/>
      <c r="N150" s="11"/>
      <c r="O150" s="11"/>
      <c r="P150" s="11"/>
      <c r="Q150" s="11"/>
    </row>
    <row r="151" spans="1:17" ht="13" hidden="1">
      <c r="A151" s="3" t="s">
        <v>570</v>
      </c>
      <c r="B151" s="4" t="s">
        <v>571</v>
      </c>
      <c r="C151" s="4" t="s">
        <v>16</v>
      </c>
      <c r="D151" s="4"/>
      <c r="E151" s="4">
        <v>2019</v>
      </c>
      <c r="F151" s="5" t="s">
        <v>1688</v>
      </c>
      <c r="G151" s="2"/>
      <c r="H151" s="2"/>
      <c r="I151" s="2"/>
      <c r="J151" s="2"/>
      <c r="K151" s="2"/>
      <c r="L151" s="2"/>
      <c r="M151" s="2"/>
      <c r="N151" s="2"/>
      <c r="O151" s="2"/>
      <c r="P151" s="2"/>
      <c r="Q151" s="2"/>
    </row>
    <row r="152" spans="1:17" ht="13">
      <c r="A152" s="3" t="s">
        <v>574</v>
      </c>
      <c r="B152" s="4" t="s">
        <v>575</v>
      </c>
      <c r="C152" s="4" t="s">
        <v>7</v>
      </c>
      <c r="D152" s="4" t="s">
        <v>2341</v>
      </c>
      <c r="E152" s="4">
        <v>2019</v>
      </c>
      <c r="F152" s="5" t="s">
        <v>1689</v>
      </c>
      <c r="G152" s="2" t="s">
        <v>2345</v>
      </c>
      <c r="H152" s="2"/>
      <c r="I152" s="2" t="s">
        <v>2573</v>
      </c>
      <c r="J152" s="2"/>
      <c r="K152" s="2"/>
      <c r="L152" s="2"/>
      <c r="M152" s="2"/>
      <c r="N152" s="2"/>
      <c r="O152" s="2"/>
      <c r="P152" s="2"/>
      <c r="Q152" s="2"/>
    </row>
    <row r="153" spans="1:17" ht="13">
      <c r="A153" s="7" t="s">
        <v>578</v>
      </c>
      <c r="B153" s="8" t="s">
        <v>579</v>
      </c>
      <c r="C153" s="8" t="s">
        <v>7</v>
      </c>
      <c r="D153" s="8" t="s">
        <v>2606</v>
      </c>
      <c r="E153" s="8">
        <v>2019</v>
      </c>
      <c r="F153" s="9" t="s">
        <v>1690</v>
      </c>
      <c r="G153" s="11" t="s">
        <v>2353</v>
      </c>
      <c r="H153" s="11"/>
      <c r="I153" s="11" t="s">
        <v>2605</v>
      </c>
      <c r="J153" s="11"/>
      <c r="K153" s="11"/>
      <c r="L153" s="11"/>
      <c r="M153" s="11"/>
      <c r="N153" s="11"/>
      <c r="O153" s="11"/>
      <c r="P153" s="11"/>
      <c r="Q153" s="11"/>
    </row>
    <row r="154" spans="1:17" ht="13" hidden="1">
      <c r="A154" s="3" t="s">
        <v>582</v>
      </c>
      <c r="B154" s="4" t="s">
        <v>583</v>
      </c>
      <c r="C154" s="4" t="s">
        <v>7</v>
      </c>
      <c r="D154" s="4" t="s">
        <v>2356</v>
      </c>
      <c r="E154" s="4">
        <v>2019</v>
      </c>
      <c r="F154" s="5" t="s">
        <v>1691</v>
      </c>
      <c r="G154" s="2"/>
      <c r="H154" s="2"/>
      <c r="I154" s="2"/>
      <c r="J154" s="2"/>
      <c r="K154" s="2"/>
      <c r="L154" s="2"/>
      <c r="M154" s="2"/>
      <c r="N154" s="2"/>
      <c r="O154" s="2"/>
      <c r="P154" s="2"/>
      <c r="Q154" s="2"/>
    </row>
    <row r="155" spans="1:17" ht="13" hidden="1">
      <c r="A155" s="3" t="s">
        <v>586</v>
      </c>
      <c r="B155" s="4" t="s">
        <v>587</v>
      </c>
      <c r="C155" s="4" t="s">
        <v>7</v>
      </c>
      <c r="D155" s="4" t="s">
        <v>2357</v>
      </c>
      <c r="E155" s="4">
        <v>2019</v>
      </c>
      <c r="F155" s="5" t="s">
        <v>1692</v>
      </c>
      <c r="G155" s="2"/>
      <c r="H155" s="2"/>
      <c r="I155" s="2"/>
      <c r="J155" s="2"/>
      <c r="K155" s="2"/>
      <c r="L155" s="2"/>
      <c r="M155" s="2"/>
      <c r="N155" s="2"/>
      <c r="O155" s="2"/>
      <c r="P155" s="2"/>
      <c r="Q155" s="2"/>
    </row>
    <row r="156" spans="1:17" ht="13">
      <c r="A156" s="12" t="s">
        <v>109</v>
      </c>
      <c r="B156" s="13" t="s">
        <v>590</v>
      </c>
      <c r="C156" s="13" t="s">
        <v>7</v>
      </c>
      <c r="D156" s="13" t="s">
        <v>2358</v>
      </c>
      <c r="E156" s="13">
        <v>2019</v>
      </c>
      <c r="F156" s="14" t="s">
        <v>1693</v>
      </c>
      <c r="G156" s="15" t="s">
        <v>2360</v>
      </c>
      <c r="H156" s="15"/>
      <c r="I156" s="15" t="s">
        <v>2569</v>
      </c>
      <c r="J156" s="15"/>
      <c r="K156" s="15"/>
      <c r="L156" s="15"/>
      <c r="M156" s="15"/>
      <c r="N156" s="15"/>
      <c r="O156" s="15"/>
      <c r="P156" s="15"/>
      <c r="Q156" s="15"/>
    </row>
    <row r="157" spans="1:17" ht="13" hidden="1">
      <c r="A157" s="3" t="s">
        <v>593</v>
      </c>
      <c r="B157" s="4" t="s">
        <v>594</v>
      </c>
      <c r="C157" s="4" t="s">
        <v>16</v>
      </c>
      <c r="D157" s="4"/>
      <c r="E157" s="4">
        <v>2019</v>
      </c>
      <c r="F157" s="5" t="s">
        <v>1695</v>
      </c>
      <c r="G157" s="2"/>
      <c r="H157" s="2"/>
      <c r="I157" s="2"/>
      <c r="J157" s="2"/>
      <c r="K157" s="2"/>
      <c r="L157" s="2"/>
      <c r="M157" s="2"/>
      <c r="N157" s="2"/>
      <c r="O157" s="2"/>
      <c r="P157" s="2"/>
      <c r="Q157" s="2"/>
    </row>
    <row r="158" spans="1:17" ht="13" hidden="1">
      <c r="A158" s="3" t="s">
        <v>597</v>
      </c>
      <c r="B158" s="4" t="s">
        <v>598</v>
      </c>
      <c r="C158" s="4" t="s">
        <v>16</v>
      </c>
      <c r="D158" s="4"/>
      <c r="E158" s="4">
        <v>2019</v>
      </c>
      <c r="F158" s="5" t="s">
        <v>1697</v>
      </c>
      <c r="G158" s="2"/>
      <c r="H158" s="2"/>
      <c r="I158" s="2"/>
      <c r="J158" s="2"/>
      <c r="K158" s="2"/>
      <c r="L158" s="2"/>
      <c r="M158" s="2"/>
      <c r="N158" s="2"/>
      <c r="O158" s="2"/>
      <c r="P158" s="2"/>
      <c r="Q158" s="2"/>
    </row>
    <row r="159" spans="1:17" ht="13" hidden="1">
      <c r="A159" s="3" t="s">
        <v>600</v>
      </c>
      <c r="B159" s="4" t="s">
        <v>601</v>
      </c>
      <c r="C159" s="4" t="s">
        <v>7</v>
      </c>
      <c r="D159" s="4" t="s">
        <v>2364</v>
      </c>
      <c r="E159" s="4">
        <v>2019</v>
      </c>
      <c r="F159" s="5" t="s">
        <v>1698</v>
      </c>
      <c r="G159" s="2"/>
      <c r="H159" s="2"/>
      <c r="I159" s="2"/>
      <c r="J159" s="2"/>
      <c r="K159" s="2"/>
      <c r="L159" s="2"/>
      <c r="M159" s="2"/>
      <c r="N159" s="2"/>
      <c r="O159" s="2"/>
      <c r="P159" s="2"/>
      <c r="Q159" s="2"/>
    </row>
    <row r="160" spans="1:17" ht="13" hidden="1">
      <c r="A160" s="31" t="s">
        <v>604</v>
      </c>
      <c r="B160" s="32" t="s">
        <v>605</v>
      </c>
      <c r="C160" s="32" t="s">
        <v>7</v>
      </c>
      <c r="D160" s="32" t="s">
        <v>2365</v>
      </c>
      <c r="E160" s="32">
        <v>2019</v>
      </c>
      <c r="F160" s="33" t="s">
        <v>1699</v>
      </c>
      <c r="G160" s="35"/>
      <c r="H160" s="35"/>
      <c r="I160" s="35"/>
      <c r="J160" s="35"/>
      <c r="K160" s="35"/>
      <c r="L160" s="35"/>
      <c r="M160" s="35"/>
      <c r="N160" s="35"/>
      <c r="O160" s="35"/>
      <c r="P160" s="35"/>
      <c r="Q160" s="35"/>
    </row>
    <row r="161" spans="1:17" ht="13" hidden="1">
      <c r="A161" s="31" t="s">
        <v>608</v>
      </c>
      <c r="B161" s="32" t="s">
        <v>609</v>
      </c>
      <c r="C161" s="32" t="s">
        <v>7</v>
      </c>
      <c r="D161" s="32" t="s">
        <v>2366</v>
      </c>
      <c r="E161" s="32">
        <v>2019</v>
      </c>
      <c r="F161" s="33" t="s">
        <v>1700</v>
      </c>
      <c r="G161" s="35"/>
      <c r="H161" s="35"/>
      <c r="I161" s="35"/>
      <c r="J161" s="35"/>
      <c r="K161" s="35"/>
      <c r="L161" s="35"/>
      <c r="M161" s="35"/>
      <c r="N161" s="35"/>
      <c r="O161" s="35"/>
      <c r="P161" s="35"/>
      <c r="Q161" s="35"/>
    </row>
    <row r="162" spans="1:17" ht="13">
      <c r="A162" s="3" t="s">
        <v>612</v>
      </c>
      <c r="B162" s="4" t="s">
        <v>613</v>
      </c>
      <c r="C162" s="4" t="s">
        <v>7</v>
      </c>
      <c r="D162" s="4" t="s">
        <v>7</v>
      </c>
      <c r="E162" s="4">
        <v>2019</v>
      </c>
      <c r="F162" s="5" t="s">
        <v>1702</v>
      </c>
      <c r="G162" s="2" t="s">
        <v>2370</v>
      </c>
      <c r="H162" s="2"/>
      <c r="I162" s="2" t="s">
        <v>2573</v>
      </c>
      <c r="J162" s="2"/>
      <c r="K162" s="2"/>
      <c r="L162" s="2"/>
      <c r="M162" s="2"/>
      <c r="N162" s="2"/>
      <c r="O162" s="2"/>
      <c r="P162" s="2"/>
      <c r="Q162" s="2"/>
    </row>
    <row r="163" spans="1:17" ht="13" hidden="1">
      <c r="A163" s="3" t="s">
        <v>616</v>
      </c>
      <c r="B163" s="4" t="s">
        <v>617</v>
      </c>
      <c r="C163" s="4" t="s">
        <v>7</v>
      </c>
      <c r="D163" s="4" t="s">
        <v>2374</v>
      </c>
      <c r="E163" s="4">
        <v>2019</v>
      </c>
      <c r="F163" s="5" t="s">
        <v>1703</v>
      </c>
      <c r="G163" s="2"/>
      <c r="H163" s="2"/>
      <c r="I163" s="2"/>
      <c r="J163" s="2"/>
      <c r="K163" s="2"/>
      <c r="L163" s="2"/>
      <c r="M163" s="2"/>
      <c r="N163" s="2"/>
      <c r="O163" s="2"/>
      <c r="P163" s="2"/>
      <c r="Q163" s="2"/>
    </row>
    <row r="164" spans="1:17" ht="13">
      <c r="A164" s="7" t="s">
        <v>620</v>
      </c>
      <c r="B164" s="8" t="s">
        <v>621</v>
      </c>
      <c r="C164" s="8" t="s">
        <v>7</v>
      </c>
      <c r="D164" s="8" t="s">
        <v>2552</v>
      </c>
      <c r="E164" s="8">
        <v>2019</v>
      </c>
      <c r="F164" s="9" t="s">
        <v>1704</v>
      </c>
      <c r="G164" s="11" t="s">
        <v>2870</v>
      </c>
      <c r="H164" s="11"/>
      <c r="I164" s="11" t="s">
        <v>2607</v>
      </c>
      <c r="J164" s="11"/>
      <c r="K164" s="11"/>
      <c r="L164" s="11"/>
      <c r="M164" s="11"/>
      <c r="N164" s="11"/>
      <c r="O164" s="11"/>
      <c r="P164" s="11"/>
      <c r="Q164" s="11"/>
    </row>
    <row r="165" spans="1:17" ht="13" hidden="1">
      <c r="A165" s="3" t="s">
        <v>624</v>
      </c>
      <c r="B165" s="4" t="s">
        <v>625</v>
      </c>
      <c r="C165" s="4" t="s">
        <v>7</v>
      </c>
      <c r="D165" s="4" t="s">
        <v>2381</v>
      </c>
      <c r="E165" s="4">
        <v>2019</v>
      </c>
      <c r="F165" s="5" t="s">
        <v>1705</v>
      </c>
      <c r="G165" s="2"/>
      <c r="H165" s="2"/>
      <c r="I165" s="2"/>
      <c r="J165" s="2"/>
      <c r="K165" s="2"/>
      <c r="L165" s="2"/>
      <c r="M165" s="2"/>
      <c r="N165" s="2"/>
      <c r="O165" s="2"/>
      <c r="P165" s="2"/>
      <c r="Q165" s="2"/>
    </row>
    <row r="166" spans="1:17" ht="13">
      <c r="A166" s="3" t="s">
        <v>628</v>
      </c>
      <c r="B166" s="4" t="s">
        <v>629</v>
      </c>
      <c r="C166" s="4" t="s">
        <v>7</v>
      </c>
      <c r="D166" s="4" t="s">
        <v>7</v>
      </c>
      <c r="E166" s="4">
        <v>2019</v>
      </c>
      <c r="F166" s="5" t="s">
        <v>1706</v>
      </c>
      <c r="G166" s="2" t="s">
        <v>2384</v>
      </c>
      <c r="H166" s="2"/>
      <c r="I166" s="2" t="s">
        <v>2569</v>
      </c>
      <c r="J166" s="2"/>
      <c r="K166" s="2"/>
      <c r="L166" s="2"/>
      <c r="M166" s="2"/>
      <c r="N166" s="2"/>
      <c r="O166" s="2"/>
      <c r="P166" s="2"/>
      <c r="Q166" s="2"/>
    </row>
    <row r="167" spans="1:17" ht="13" hidden="1">
      <c r="A167" s="3" t="s">
        <v>632</v>
      </c>
      <c r="B167" s="4" t="s">
        <v>633</v>
      </c>
      <c r="C167" s="4" t="s">
        <v>7</v>
      </c>
      <c r="D167" s="4" t="s">
        <v>2388</v>
      </c>
      <c r="E167" s="4">
        <v>2019</v>
      </c>
      <c r="F167" s="5" t="s">
        <v>1707</v>
      </c>
      <c r="G167" s="2"/>
      <c r="H167" s="2"/>
      <c r="I167" s="2"/>
      <c r="J167" s="2"/>
      <c r="K167" s="2"/>
      <c r="L167" s="2"/>
      <c r="M167" s="2"/>
      <c r="N167" s="2"/>
      <c r="O167" s="2"/>
      <c r="P167" s="2"/>
      <c r="Q167" s="2"/>
    </row>
    <row r="168" spans="1:17" ht="13">
      <c r="A168" s="3" t="s">
        <v>636</v>
      </c>
      <c r="B168" s="4" t="s">
        <v>637</v>
      </c>
      <c r="C168" s="4" t="s">
        <v>7</v>
      </c>
      <c r="D168" s="4" t="s">
        <v>2389</v>
      </c>
      <c r="E168" s="4">
        <v>2019</v>
      </c>
      <c r="F168" s="5" t="s">
        <v>1708</v>
      </c>
      <c r="G168" s="2" t="s">
        <v>2391</v>
      </c>
      <c r="H168" s="2"/>
      <c r="I168" s="2" t="s">
        <v>2585</v>
      </c>
      <c r="J168" s="2"/>
      <c r="K168" s="2"/>
      <c r="L168" s="2"/>
      <c r="M168" s="2"/>
      <c r="N168" s="2"/>
      <c r="O168" s="2"/>
      <c r="P168" s="2"/>
      <c r="Q168" s="2"/>
    </row>
    <row r="169" spans="1:17" ht="13">
      <c r="A169" s="31" t="s">
        <v>640</v>
      </c>
      <c r="B169" s="32" t="s">
        <v>641</v>
      </c>
      <c r="C169" s="32" t="s">
        <v>7</v>
      </c>
      <c r="D169" s="32" t="s">
        <v>7</v>
      </c>
      <c r="E169" s="32">
        <v>2019</v>
      </c>
      <c r="F169" s="33" t="s">
        <v>1709</v>
      </c>
      <c r="G169" s="35" t="s">
        <v>2397</v>
      </c>
      <c r="H169" s="35"/>
      <c r="I169" s="35" t="s">
        <v>2585</v>
      </c>
      <c r="J169" s="35"/>
      <c r="K169" s="35"/>
      <c r="L169" s="35"/>
      <c r="M169" s="35"/>
      <c r="N169" s="35"/>
      <c r="O169" s="35"/>
      <c r="P169" s="35"/>
      <c r="Q169" s="35"/>
    </row>
    <row r="170" spans="1:17" ht="13">
      <c r="A170" s="3" t="s">
        <v>644</v>
      </c>
      <c r="B170" s="4" t="s">
        <v>645</v>
      </c>
      <c r="C170" s="4" t="s">
        <v>7</v>
      </c>
      <c r="D170" s="4" t="s">
        <v>7</v>
      </c>
      <c r="E170" s="4">
        <v>2019</v>
      </c>
      <c r="F170" s="5" t="s">
        <v>1710</v>
      </c>
      <c r="G170" s="2" t="s">
        <v>2403</v>
      </c>
      <c r="H170" s="2"/>
      <c r="I170" s="2" t="s">
        <v>2569</v>
      </c>
      <c r="J170" s="2"/>
      <c r="K170" s="2"/>
      <c r="L170" s="2"/>
      <c r="M170" s="2"/>
      <c r="N170" s="2"/>
      <c r="O170" s="2"/>
      <c r="P170" s="2"/>
      <c r="Q170" s="2"/>
    </row>
    <row r="171" spans="1:17" ht="13">
      <c r="A171" s="12" t="s">
        <v>648</v>
      </c>
      <c r="B171" s="13" t="s">
        <v>649</v>
      </c>
      <c r="C171" s="13" t="s">
        <v>7</v>
      </c>
      <c r="D171" s="13" t="s">
        <v>7</v>
      </c>
      <c r="E171" s="13">
        <v>2019</v>
      </c>
      <c r="F171" s="14" t="s">
        <v>1711</v>
      </c>
      <c r="G171" s="15" t="s">
        <v>2410</v>
      </c>
      <c r="H171" s="15"/>
      <c r="I171" s="15" t="s">
        <v>2585</v>
      </c>
      <c r="J171" s="15"/>
      <c r="K171" s="15"/>
      <c r="L171" s="15"/>
      <c r="M171" s="15"/>
      <c r="N171" s="15"/>
      <c r="O171" s="15"/>
      <c r="P171" s="15"/>
      <c r="Q171" s="15"/>
    </row>
    <row r="172" spans="1:17" ht="13" hidden="1">
      <c r="A172" s="3" t="s">
        <v>652</v>
      </c>
      <c r="B172" s="4" t="s">
        <v>653</v>
      </c>
      <c r="C172" s="4" t="s">
        <v>16</v>
      </c>
      <c r="D172" s="4"/>
      <c r="E172" s="4">
        <v>2019</v>
      </c>
      <c r="F172" s="5" t="s">
        <v>1713</v>
      </c>
      <c r="G172" s="2"/>
      <c r="H172" s="2"/>
      <c r="I172" s="2"/>
      <c r="J172" s="2"/>
      <c r="K172" s="2"/>
      <c r="L172" s="2"/>
      <c r="M172" s="2"/>
      <c r="N172" s="2"/>
      <c r="O172" s="2"/>
      <c r="P172" s="2"/>
      <c r="Q172" s="2"/>
    </row>
    <row r="173" spans="1:17" ht="13" hidden="1">
      <c r="A173" s="3" t="s">
        <v>656</v>
      </c>
      <c r="B173" s="4" t="s">
        <v>657</v>
      </c>
      <c r="C173" s="4" t="s">
        <v>16</v>
      </c>
      <c r="D173" s="4"/>
      <c r="E173" s="4">
        <v>2019</v>
      </c>
      <c r="F173" s="5" t="s">
        <v>1715</v>
      </c>
      <c r="G173" s="2"/>
      <c r="H173" s="2"/>
      <c r="I173" s="2"/>
      <c r="J173" s="2"/>
      <c r="K173" s="2"/>
      <c r="L173" s="2"/>
      <c r="M173" s="2"/>
      <c r="N173" s="2"/>
      <c r="O173" s="2"/>
      <c r="P173" s="2"/>
      <c r="Q173" s="2"/>
    </row>
    <row r="174" spans="1:17" ht="13" hidden="1">
      <c r="A174" s="3" t="s">
        <v>660</v>
      </c>
      <c r="B174" s="4" t="s">
        <v>661</v>
      </c>
      <c r="C174" s="4" t="s">
        <v>16</v>
      </c>
      <c r="D174" s="4"/>
      <c r="E174" s="4">
        <v>2019</v>
      </c>
      <c r="F174" s="5" t="s">
        <v>1717</v>
      </c>
      <c r="G174" s="2"/>
      <c r="H174" s="2"/>
      <c r="I174" s="2"/>
      <c r="J174" s="2"/>
      <c r="K174" s="2"/>
      <c r="L174" s="2"/>
      <c r="M174" s="2"/>
      <c r="N174" s="2"/>
      <c r="O174" s="2"/>
      <c r="P174" s="2"/>
      <c r="Q174" s="2"/>
    </row>
    <row r="175" spans="1:17" ht="13" hidden="1">
      <c r="A175" s="3" t="s">
        <v>664</v>
      </c>
      <c r="B175" s="4" t="s">
        <v>665</v>
      </c>
      <c r="C175" s="4" t="s">
        <v>7</v>
      </c>
      <c r="D175" s="4" t="s">
        <v>16</v>
      </c>
      <c r="E175" s="4">
        <v>2019</v>
      </c>
      <c r="F175" s="5" t="s">
        <v>1719</v>
      </c>
      <c r="G175" s="2"/>
      <c r="H175" s="2"/>
      <c r="I175" s="2"/>
      <c r="J175" s="2"/>
      <c r="K175" s="2"/>
      <c r="L175" s="2"/>
      <c r="M175" s="2"/>
      <c r="N175" s="2"/>
      <c r="O175" s="2"/>
      <c r="P175" s="2"/>
      <c r="Q175" s="2"/>
    </row>
    <row r="176" spans="1:17" ht="13">
      <c r="A176" s="21" t="s">
        <v>667</v>
      </c>
      <c r="B176" s="22" t="s">
        <v>668</v>
      </c>
      <c r="C176" s="22" t="s">
        <v>7</v>
      </c>
      <c r="D176" s="22" t="s">
        <v>2608</v>
      </c>
      <c r="E176" s="22">
        <v>2019</v>
      </c>
      <c r="F176" s="23" t="s">
        <v>1721</v>
      </c>
      <c r="G176" s="24" t="s">
        <v>2416</v>
      </c>
      <c r="H176" s="24"/>
      <c r="I176" s="24" t="s">
        <v>2569</v>
      </c>
      <c r="J176" s="24"/>
      <c r="K176" s="24"/>
      <c r="L176" s="24"/>
      <c r="M176" s="24"/>
      <c r="N176" s="24"/>
      <c r="O176" s="24"/>
      <c r="P176" s="24"/>
      <c r="Q176" s="24"/>
    </row>
    <row r="177" spans="1:17" ht="13">
      <c r="A177" s="3" t="s">
        <v>671</v>
      </c>
      <c r="B177" s="4" t="s">
        <v>672</v>
      </c>
      <c r="C177" s="4" t="s">
        <v>7</v>
      </c>
      <c r="D177" s="4" t="s">
        <v>7</v>
      </c>
      <c r="E177" s="4">
        <v>2019</v>
      </c>
      <c r="F177" s="5" t="s">
        <v>1722</v>
      </c>
      <c r="G177" s="2" t="s">
        <v>2421</v>
      </c>
      <c r="H177" s="2"/>
      <c r="I177" s="2" t="s">
        <v>2569</v>
      </c>
      <c r="J177" s="2"/>
      <c r="K177" s="2"/>
      <c r="L177" s="2"/>
      <c r="M177" s="2"/>
      <c r="N177" s="2"/>
      <c r="O177" s="2"/>
      <c r="P177" s="2"/>
      <c r="Q177" s="2"/>
    </row>
    <row r="178" spans="1:17" ht="13">
      <c r="A178" s="3" t="s">
        <v>675</v>
      </c>
      <c r="B178" s="4" t="s">
        <v>676</v>
      </c>
      <c r="C178" s="4" t="s">
        <v>7</v>
      </c>
      <c r="D178" s="4" t="s">
        <v>7</v>
      </c>
      <c r="E178" s="4">
        <v>2019</v>
      </c>
      <c r="F178" s="5" t="s">
        <v>1724</v>
      </c>
      <c r="G178" s="2" t="s">
        <v>2427</v>
      </c>
      <c r="H178" s="2"/>
      <c r="I178" s="2" t="s">
        <v>2573</v>
      </c>
      <c r="J178" s="2"/>
      <c r="K178" s="2"/>
      <c r="L178" s="2"/>
      <c r="M178" s="2"/>
      <c r="N178" s="2"/>
      <c r="O178" s="2"/>
      <c r="P178" s="2"/>
      <c r="Q178" s="2"/>
    </row>
    <row r="179" spans="1:17" ht="13" hidden="1">
      <c r="A179" s="3" t="s">
        <v>678</v>
      </c>
      <c r="B179" s="4" t="s">
        <v>679</v>
      </c>
      <c r="C179" s="4" t="s">
        <v>16</v>
      </c>
      <c r="D179" s="4"/>
      <c r="E179" s="4">
        <v>2019</v>
      </c>
      <c r="F179" s="5" t="s">
        <v>1726</v>
      </c>
      <c r="G179" s="2"/>
      <c r="H179" s="2"/>
      <c r="I179" s="2"/>
      <c r="J179" s="2"/>
      <c r="K179" s="2"/>
      <c r="L179" s="2"/>
      <c r="M179" s="2"/>
      <c r="N179" s="2"/>
      <c r="O179" s="2"/>
      <c r="P179" s="2"/>
      <c r="Q179" s="2"/>
    </row>
    <row r="180" spans="1:17" ht="13">
      <c r="A180" s="3" t="s">
        <v>682</v>
      </c>
      <c r="B180" s="4" t="s">
        <v>683</v>
      </c>
      <c r="C180" s="4" t="s">
        <v>7</v>
      </c>
      <c r="D180" s="4" t="s">
        <v>7</v>
      </c>
      <c r="E180" s="4">
        <v>2019</v>
      </c>
      <c r="F180" s="5" t="s">
        <v>1727</v>
      </c>
      <c r="G180" s="2" t="s">
        <v>2433</v>
      </c>
      <c r="H180" s="2"/>
      <c r="I180" s="2" t="s">
        <v>2569</v>
      </c>
      <c r="J180" s="2"/>
      <c r="K180" s="2"/>
      <c r="L180" s="2"/>
      <c r="M180" s="2"/>
      <c r="N180" s="2"/>
      <c r="O180" s="2"/>
      <c r="P180" s="2"/>
      <c r="Q180" s="2"/>
    </row>
    <row r="181" spans="1:17" ht="13" hidden="1">
      <c r="A181" s="3" t="s">
        <v>686</v>
      </c>
      <c r="B181" s="4" t="s">
        <v>687</v>
      </c>
      <c r="C181" s="4" t="s">
        <v>16</v>
      </c>
      <c r="D181" s="4"/>
      <c r="E181" s="4">
        <v>2019</v>
      </c>
      <c r="F181" s="5" t="s">
        <v>1728</v>
      </c>
      <c r="G181" s="2"/>
      <c r="H181" s="2"/>
      <c r="I181" s="2"/>
      <c r="J181" s="2"/>
      <c r="K181" s="2"/>
      <c r="L181" s="2"/>
      <c r="M181" s="2"/>
      <c r="N181" s="2"/>
      <c r="O181" s="2"/>
      <c r="P181" s="2"/>
      <c r="Q181" s="2"/>
    </row>
    <row r="182" spans="1:17" ht="13" hidden="1">
      <c r="A182" s="3" t="s">
        <v>689</v>
      </c>
      <c r="B182" s="4" t="s">
        <v>690</v>
      </c>
      <c r="C182" s="4" t="s">
        <v>16</v>
      </c>
      <c r="D182" s="4"/>
      <c r="E182" s="4">
        <v>2019</v>
      </c>
      <c r="F182" s="5" t="s">
        <v>1730</v>
      </c>
      <c r="G182" s="2"/>
      <c r="H182" s="2"/>
      <c r="I182" s="2"/>
      <c r="J182" s="2"/>
      <c r="K182" s="2"/>
      <c r="L182" s="2"/>
      <c r="M182" s="2"/>
      <c r="N182" s="2"/>
      <c r="O182" s="2"/>
      <c r="P182" s="2"/>
      <c r="Q182" s="2"/>
    </row>
    <row r="183" spans="1:17" ht="13">
      <c r="A183" s="3" t="s">
        <v>693</v>
      </c>
      <c r="B183" s="4" t="s">
        <v>694</v>
      </c>
      <c r="C183" s="4" t="s">
        <v>7</v>
      </c>
      <c r="D183" s="4" t="s">
        <v>7</v>
      </c>
      <c r="E183" s="4">
        <v>2019</v>
      </c>
      <c r="F183" s="5" t="s">
        <v>1731</v>
      </c>
      <c r="G183" s="2" t="s">
        <v>2609</v>
      </c>
      <c r="H183" s="2"/>
      <c r="I183" s="2" t="s">
        <v>2569</v>
      </c>
      <c r="J183" s="2"/>
      <c r="K183" s="2"/>
      <c r="L183" s="2"/>
      <c r="M183" s="2"/>
      <c r="N183" s="2"/>
      <c r="O183" s="2"/>
      <c r="P183" s="2"/>
      <c r="Q183" s="2"/>
    </row>
    <row r="184" spans="1:17" ht="13" hidden="1">
      <c r="A184" s="3" t="s">
        <v>697</v>
      </c>
      <c r="B184" s="4" t="s">
        <v>698</v>
      </c>
      <c r="C184" s="4" t="s">
        <v>16</v>
      </c>
      <c r="D184" s="4"/>
      <c r="E184" s="4">
        <v>2018</v>
      </c>
      <c r="F184" s="5" t="s">
        <v>1733</v>
      </c>
      <c r="G184" s="2"/>
      <c r="H184" s="2"/>
      <c r="I184" s="2"/>
      <c r="J184" s="2"/>
      <c r="K184" s="2"/>
      <c r="L184" s="2"/>
      <c r="M184" s="2"/>
      <c r="N184" s="2"/>
      <c r="O184" s="2"/>
      <c r="P184" s="2"/>
      <c r="Q184" s="2"/>
    </row>
    <row r="185" spans="1:17" ht="13">
      <c r="A185" s="7" t="s">
        <v>700</v>
      </c>
      <c r="B185" s="8" t="s">
        <v>701</v>
      </c>
      <c r="C185" s="8" t="s">
        <v>7</v>
      </c>
      <c r="D185" s="8" t="s">
        <v>2441</v>
      </c>
      <c r="E185" s="8">
        <v>2018</v>
      </c>
      <c r="F185" s="9" t="s">
        <v>1735</v>
      </c>
      <c r="G185" s="11" t="s">
        <v>2444</v>
      </c>
      <c r="H185" s="11"/>
      <c r="I185" s="11" t="s">
        <v>2610</v>
      </c>
      <c r="J185" s="11"/>
      <c r="K185" s="11"/>
      <c r="L185" s="11"/>
      <c r="M185" s="11"/>
      <c r="N185" s="11"/>
      <c r="O185" s="11"/>
      <c r="P185" s="11"/>
      <c r="Q185" s="11"/>
    </row>
    <row r="186" spans="1:17" ht="13">
      <c r="A186" s="7" t="s">
        <v>700</v>
      </c>
      <c r="B186" s="8" t="s">
        <v>703</v>
      </c>
      <c r="C186" s="8" t="s">
        <v>7</v>
      </c>
      <c r="D186" s="8" t="s">
        <v>2441</v>
      </c>
      <c r="E186" s="8">
        <v>2018</v>
      </c>
      <c r="F186" s="9" t="s">
        <v>1736</v>
      </c>
      <c r="G186" s="11" t="s">
        <v>2447</v>
      </c>
      <c r="H186" s="11"/>
      <c r="I186" s="11" t="s">
        <v>2610</v>
      </c>
      <c r="J186" s="11"/>
      <c r="K186" s="11"/>
      <c r="L186" s="11"/>
      <c r="M186" s="11"/>
      <c r="N186" s="11"/>
      <c r="O186" s="11"/>
      <c r="P186" s="11"/>
      <c r="Q186" s="11"/>
    </row>
    <row r="187" spans="1:17" ht="13">
      <c r="A187" s="7" t="s">
        <v>700</v>
      </c>
      <c r="B187" s="8" t="s">
        <v>705</v>
      </c>
      <c r="C187" s="8" t="s">
        <v>7</v>
      </c>
      <c r="D187" s="8" t="s">
        <v>2441</v>
      </c>
      <c r="E187" s="8">
        <v>2018</v>
      </c>
      <c r="F187" s="9" t="s">
        <v>1737</v>
      </c>
      <c r="G187" s="11" t="s">
        <v>2447</v>
      </c>
      <c r="H187" s="11"/>
      <c r="I187" s="11" t="s">
        <v>2610</v>
      </c>
      <c r="J187" s="11"/>
      <c r="K187" s="11"/>
      <c r="L187" s="11"/>
      <c r="M187" s="11"/>
      <c r="N187" s="11"/>
      <c r="O187" s="11"/>
      <c r="P187" s="11"/>
      <c r="Q187" s="11"/>
    </row>
    <row r="188" spans="1:17" ht="13">
      <c r="A188" s="3" t="s">
        <v>707</v>
      </c>
      <c r="B188" s="4" t="s">
        <v>708</v>
      </c>
      <c r="C188" s="4" t="s">
        <v>7</v>
      </c>
      <c r="D188" s="4" t="s">
        <v>7</v>
      </c>
      <c r="E188" s="4">
        <v>2018</v>
      </c>
      <c r="F188" s="5" t="s">
        <v>1738</v>
      </c>
      <c r="G188" s="2" t="s">
        <v>2611</v>
      </c>
      <c r="H188" s="2"/>
      <c r="I188" s="2" t="s">
        <v>2569</v>
      </c>
      <c r="J188" s="2"/>
      <c r="K188" s="2"/>
      <c r="L188" s="2"/>
      <c r="M188" s="2"/>
      <c r="N188" s="2"/>
      <c r="O188" s="2"/>
      <c r="P188" s="2"/>
      <c r="Q188" s="2"/>
    </row>
    <row r="189" spans="1:17" ht="13" hidden="1">
      <c r="A189" s="3" t="s">
        <v>711</v>
      </c>
      <c r="B189" s="4" t="s">
        <v>712</v>
      </c>
      <c r="C189" s="4" t="s">
        <v>16</v>
      </c>
      <c r="D189" s="4"/>
      <c r="E189" s="4">
        <v>2018</v>
      </c>
      <c r="F189" s="5" t="s">
        <v>1740</v>
      </c>
      <c r="G189" s="2"/>
      <c r="H189" s="2"/>
      <c r="I189" s="2"/>
      <c r="J189" s="2"/>
      <c r="K189" s="2"/>
      <c r="L189" s="2"/>
      <c r="M189" s="2"/>
      <c r="N189" s="2"/>
      <c r="O189" s="2"/>
      <c r="P189" s="2"/>
      <c r="Q189" s="2"/>
    </row>
    <row r="190" spans="1:17" ht="13" hidden="1">
      <c r="A190" s="3" t="s">
        <v>714</v>
      </c>
      <c r="B190" s="4" t="s">
        <v>715</v>
      </c>
      <c r="C190" s="4" t="s">
        <v>7</v>
      </c>
      <c r="D190" s="4" t="s">
        <v>2455</v>
      </c>
      <c r="E190" s="4">
        <v>2018</v>
      </c>
      <c r="F190" s="5" t="s">
        <v>1742</v>
      </c>
      <c r="G190" s="2"/>
      <c r="H190" s="2"/>
      <c r="I190" s="2"/>
      <c r="J190" s="2"/>
      <c r="K190" s="2"/>
      <c r="L190" s="2"/>
      <c r="M190" s="2"/>
      <c r="N190" s="2"/>
      <c r="O190" s="2"/>
      <c r="P190" s="2"/>
      <c r="Q190" s="2"/>
    </row>
    <row r="191" spans="1:17" ht="13" hidden="1">
      <c r="A191" s="36" t="s">
        <v>718</v>
      </c>
      <c r="B191" s="4" t="s">
        <v>719</v>
      </c>
      <c r="C191" s="4" t="s">
        <v>7</v>
      </c>
      <c r="D191" s="4" t="s">
        <v>2458</v>
      </c>
      <c r="E191" s="4">
        <v>2018</v>
      </c>
      <c r="F191" s="5" t="s">
        <v>1744</v>
      </c>
      <c r="G191" s="2" t="s">
        <v>2461</v>
      </c>
      <c r="H191" s="2"/>
      <c r="I191" s="2"/>
      <c r="J191" s="2"/>
      <c r="K191" s="2"/>
      <c r="L191" s="2"/>
      <c r="M191" s="2"/>
      <c r="N191" s="2"/>
      <c r="O191" s="2"/>
      <c r="P191" s="2"/>
      <c r="Q191" s="2"/>
    </row>
    <row r="192" spans="1:17" ht="13" hidden="1">
      <c r="A192" s="3" t="s">
        <v>722</v>
      </c>
      <c r="B192" s="4" t="s">
        <v>723</v>
      </c>
      <c r="C192" s="4" t="s">
        <v>16</v>
      </c>
      <c r="D192" s="4"/>
      <c r="E192" s="4">
        <v>2018</v>
      </c>
      <c r="F192" s="5" t="s">
        <v>1746</v>
      </c>
      <c r="G192" s="2"/>
      <c r="H192" s="2"/>
      <c r="I192" s="2"/>
      <c r="J192" s="2"/>
      <c r="K192" s="2"/>
      <c r="L192" s="2"/>
      <c r="M192" s="2"/>
      <c r="N192" s="2"/>
      <c r="O192" s="2"/>
      <c r="P192" s="2"/>
      <c r="Q192" s="2"/>
    </row>
    <row r="193" spans="1:17" ht="13">
      <c r="A193" s="21" t="s">
        <v>725</v>
      </c>
      <c r="B193" s="22" t="s">
        <v>726</v>
      </c>
      <c r="C193" s="22" t="s">
        <v>7</v>
      </c>
      <c r="D193" s="22" t="s">
        <v>2553</v>
      </c>
      <c r="E193" s="22">
        <v>2018</v>
      </c>
      <c r="F193" s="23" t="s">
        <v>1747</v>
      </c>
      <c r="G193" s="24" t="s">
        <v>2466</v>
      </c>
      <c r="H193" s="24"/>
      <c r="I193" s="24" t="s">
        <v>2569</v>
      </c>
      <c r="J193" s="24"/>
      <c r="K193" s="24"/>
      <c r="L193" s="24"/>
      <c r="M193" s="24"/>
      <c r="N193" s="24"/>
      <c r="O193" s="24"/>
      <c r="P193" s="24"/>
      <c r="Q193" s="24"/>
    </row>
    <row r="194" spans="1:17" ht="13" hidden="1">
      <c r="A194" s="3" t="s">
        <v>729</v>
      </c>
      <c r="B194" s="4" t="s">
        <v>730</v>
      </c>
      <c r="C194" s="4" t="s">
        <v>16</v>
      </c>
      <c r="D194" s="4"/>
      <c r="E194" s="4">
        <v>2018</v>
      </c>
      <c r="F194" s="5" t="s">
        <v>1748</v>
      </c>
      <c r="G194" s="2"/>
      <c r="H194" s="2"/>
      <c r="I194" s="2"/>
      <c r="J194" s="2"/>
      <c r="K194" s="2"/>
      <c r="L194" s="2"/>
      <c r="M194" s="2"/>
      <c r="N194" s="2"/>
      <c r="O194" s="2"/>
      <c r="P194" s="2"/>
      <c r="Q194" s="2"/>
    </row>
    <row r="195" spans="1:17" ht="13" hidden="1">
      <c r="A195" s="3" t="s">
        <v>733</v>
      </c>
      <c r="B195" s="4" t="s">
        <v>734</v>
      </c>
      <c r="C195" s="4" t="s">
        <v>16</v>
      </c>
      <c r="D195" s="4"/>
      <c r="E195" s="4">
        <v>2018</v>
      </c>
      <c r="F195" s="5" t="s">
        <v>1750</v>
      </c>
      <c r="G195" s="2"/>
      <c r="H195" s="2"/>
      <c r="I195" s="2"/>
      <c r="J195" s="2"/>
      <c r="K195" s="2"/>
      <c r="L195" s="2"/>
      <c r="M195" s="2"/>
      <c r="N195" s="2"/>
      <c r="O195" s="2"/>
      <c r="P195" s="2"/>
      <c r="Q195" s="2"/>
    </row>
    <row r="196" spans="1:17" ht="13" hidden="1">
      <c r="A196" s="3" t="s">
        <v>738</v>
      </c>
      <c r="B196" s="4" t="s">
        <v>739</v>
      </c>
      <c r="C196" s="4" t="s">
        <v>7</v>
      </c>
      <c r="D196" s="4" t="s">
        <v>2470</v>
      </c>
      <c r="E196" s="4">
        <v>2018</v>
      </c>
      <c r="F196" s="5" t="s">
        <v>1752</v>
      </c>
      <c r="G196" s="2"/>
      <c r="H196" s="2"/>
      <c r="I196" s="2"/>
      <c r="J196" s="2"/>
      <c r="K196" s="2"/>
      <c r="L196" s="2"/>
      <c r="M196" s="2"/>
      <c r="N196" s="2"/>
      <c r="O196" s="2"/>
      <c r="P196" s="2"/>
      <c r="Q196" s="2"/>
    </row>
    <row r="197" spans="1:17" ht="13">
      <c r="A197" s="3" t="s">
        <v>742</v>
      </c>
      <c r="B197" s="4" t="s">
        <v>743</v>
      </c>
      <c r="C197" s="4" t="s">
        <v>7</v>
      </c>
      <c r="D197" s="4" t="s">
        <v>7</v>
      </c>
      <c r="E197" s="4">
        <v>2018</v>
      </c>
      <c r="F197" s="5" t="s">
        <v>1754</v>
      </c>
      <c r="G197" s="2" t="s">
        <v>2473</v>
      </c>
      <c r="H197" s="2"/>
      <c r="I197" s="2" t="s">
        <v>2569</v>
      </c>
      <c r="J197" s="2"/>
      <c r="K197" s="2"/>
      <c r="L197" s="2"/>
      <c r="M197" s="2"/>
      <c r="N197" s="2"/>
      <c r="O197" s="2"/>
      <c r="P197" s="2"/>
      <c r="Q197" s="2"/>
    </row>
    <row r="198" spans="1:17" ht="13" hidden="1">
      <c r="A198" s="31" t="s">
        <v>746</v>
      </c>
      <c r="B198" s="32" t="s">
        <v>747</v>
      </c>
      <c r="C198" s="32" t="s">
        <v>7</v>
      </c>
      <c r="D198" s="32" t="s">
        <v>2476</v>
      </c>
      <c r="E198" s="32">
        <v>2018</v>
      </c>
      <c r="F198" s="33" t="s">
        <v>1755</v>
      </c>
      <c r="G198" s="35"/>
      <c r="H198" s="35"/>
      <c r="I198" s="35"/>
      <c r="J198" s="35"/>
      <c r="K198" s="35"/>
      <c r="L198" s="35"/>
      <c r="M198" s="35"/>
      <c r="N198" s="35"/>
      <c r="O198" s="35"/>
      <c r="P198" s="35"/>
      <c r="Q198" s="35"/>
    </row>
    <row r="199" spans="1:17" ht="13">
      <c r="A199" s="12" t="s">
        <v>700</v>
      </c>
      <c r="B199" s="13" t="s">
        <v>750</v>
      </c>
      <c r="C199" s="13" t="s">
        <v>7</v>
      </c>
      <c r="D199" s="13" t="s">
        <v>7</v>
      </c>
      <c r="E199" s="13">
        <v>2018</v>
      </c>
      <c r="F199" s="14" t="s">
        <v>1757</v>
      </c>
      <c r="G199" s="15" t="s">
        <v>2480</v>
      </c>
      <c r="H199" s="15"/>
      <c r="I199" s="15" t="s">
        <v>2569</v>
      </c>
      <c r="J199" s="15"/>
      <c r="K199" s="15"/>
      <c r="L199" s="15"/>
      <c r="M199" s="15"/>
      <c r="N199" s="15"/>
      <c r="O199" s="15"/>
      <c r="P199" s="15"/>
      <c r="Q199" s="15"/>
    </row>
    <row r="200" spans="1:17" ht="13" hidden="1">
      <c r="A200" s="3" t="s">
        <v>753</v>
      </c>
      <c r="B200" s="4" t="s">
        <v>754</v>
      </c>
      <c r="C200" s="4" t="s">
        <v>16</v>
      </c>
      <c r="D200" s="4"/>
      <c r="E200" s="4">
        <v>2018</v>
      </c>
      <c r="F200" s="5" t="s">
        <v>1758</v>
      </c>
      <c r="G200" s="2"/>
      <c r="H200" s="2"/>
      <c r="I200" s="2"/>
      <c r="J200" s="2"/>
      <c r="K200" s="2"/>
      <c r="L200" s="2"/>
      <c r="M200" s="2"/>
      <c r="N200" s="2"/>
      <c r="O200" s="2"/>
      <c r="P200" s="2"/>
      <c r="Q200" s="2"/>
    </row>
    <row r="201" spans="1:17" ht="13" hidden="1">
      <c r="A201" s="3" t="s">
        <v>757</v>
      </c>
      <c r="B201" s="4" t="s">
        <v>758</v>
      </c>
      <c r="C201" s="4" t="s">
        <v>16</v>
      </c>
      <c r="D201" s="4"/>
      <c r="E201" s="4">
        <v>2018</v>
      </c>
      <c r="F201" s="5" t="s">
        <v>1759</v>
      </c>
      <c r="G201" s="2"/>
      <c r="H201" s="2"/>
      <c r="I201" s="2"/>
      <c r="J201" s="2"/>
      <c r="K201" s="2"/>
      <c r="L201" s="2"/>
      <c r="M201" s="2"/>
      <c r="N201" s="2"/>
      <c r="O201" s="2"/>
      <c r="P201" s="2"/>
      <c r="Q201" s="2"/>
    </row>
    <row r="202" spans="1:17" ht="13" hidden="1">
      <c r="A202" s="3" t="s">
        <v>761</v>
      </c>
      <c r="B202" s="4" t="s">
        <v>762</v>
      </c>
      <c r="C202" s="4" t="s">
        <v>7</v>
      </c>
      <c r="D202" s="4" t="s">
        <v>2274</v>
      </c>
      <c r="E202" s="4">
        <v>2018</v>
      </c>
      <c r="F202" s="5" t="s">
        <v>1760</v>
      </c>
      <c r="G202" s="2"/>
      <c r="H202" s="2"/>
      <c r="I202" s="2"/>
      <c r="J202" s="2"/>
      <c r="K202" s="2"/>
      <c r="L202" s="2"/>
      <c r="M202" s="2"/>
      <c r="N202" s="2"/>
      <c r="O202" s="2"/>
      <c r="P202" s="2"/>
      <c r="Q202" s="2"/>
    </row>
    <row r="203" spans="1:17" ht="13">
      <c r="A203" s="3" t="s">
        <v>765</v>
      </c>
      <c r="B203" s="4" t="s">
        <v>766</v>
      </c>
      <c r="C203" s="4" t="s">
        <v>7</v>
      </c>
      <c r="D203" s="4" t="s">
        <v>7</v>
      </c>
      <c r="E203" s="4">
        <v>2018</v>
      </c>
      <c r="F203" s="5" t="s">
        <v>1762</v>
      </c>
      <c r="G203" s="2" t="s">
        <v>2486</v>
      </c>
      <c r="H203" s="2"/>
      <c r="I203" s="2" t="s">
        <v>2569</v>
      </c>
      <c r="J203" s="2"/>
      <c r="K203" s="2"/>
      <c r="L203" s="2"/>
      <c r="M203" s="2"/>
      <c r="N203" s="2"/>
      <c r="O203" s="2"/>
      <c r="P203" s="2"/>
      <c r="Q203" s="2"/>
    </row>
    <row r="204" spans="1:17" ht="13">
      <c r="A204" s="3" t="s">
        <v>769</v>
      </c>
      <c r="B204" s="4" t="s">
        <v>770</v>
      </c>
      <c r="C204" s="4" t="s">
        <v>7</v>
      </c>
      <c r="D204" s="4" t="s">
        <v>7</v>
      </c>
      <c r="E204" s="4">
        <v>2018</v>
      </c>
      <c r="F204" s="5" t="s">
        <v>1763</v>
      </c>
      <c r="G204" s="2" t="s">
        <v>2491</v>
      </c>
      <c r="H204" s="2"/>
      <c r="I204" s="2" t="s">
        <v>2600</v>
      </c>
      <c r="J204" s="2"/>
      <c r="K204" s="2"/>
      <c r="L204" s="2"/>
      <c r="M204" s="2"/>
      <c r="N204" s="2"/>
      <c r="O204" s="2"/>
      <c r="P204" s="2"/>
      <c r="Q204" s="2"/>
    </row>
    <row r="205" spans="1:17" ht="13">
      <c r="A205" s="7" t="s">
        <v>773</v>
      </c>
      <c r="B205" s="8" t="s">
        <v>774</v>
      </c>
      <c r="C205" s="8" t="s">
        <v>7</v>
      </c>
      <c r="D205" s="8" t="s">
        <v>2495</v>
      </c>
      <c r="E205" s="8">
        <v>2018</v>
      </c>
      <c r="F205" s="9" t="s">
        <v>1764</v>
      </c>
      <c r="G205" s="11" t="s">
        <v>2498</v>
      </c>
      <c r="H205" s="11"/>
      <c r="I205" s="11" t="s">
        <v>2569</v>
      </c>
      <c r="J205" s="11"/>
      <c r="K205" s="11"/>
      <c r="L205" s="11"/>
      <c r="M205" s="11"/>
      <c r="N205" s="11"/>
      <c r="O205" s="11"/>
      <c r="P205" s="11"/>
      <c r="Q205" s="11"/>
    </row>
    <row r="206" spans="1:17" ht="13" hidden="1">
      <c r="A206" s="3" t="s">
        <v>773</v>
      </c>
      <c r="B206" s="4" t="s">
        <v>777</v>
      </c>
      <c r="C206" s="4" t="s">
        <v>7</v>
      </c>
      <c r="D206" s="4" t="s">
        <v>2501</v>
      </c>
      <c r="E206" s="4">
        <v>2018</v>
      </c>
      <c r="F206" s="5" t="s">
        <v>1765</v>
      </c>
      <c r="G206" s="2"/>
      <c r="H206" s="2"/>
      <c r="I206" s="2"/>
      <c r="J206" s="2"/>
      <c r="K206" s="2"/>
      <c r="L206" s="2"/>
      <c r="M206" s="2"/>
      <c r="N206" s="2"/>
      <c r="O206" s="2"/>
      <c r="P206" s="2"/>
      <c r="Q206" s="2"/>
    </row>
    <row r="207" spans="1:17" ht="13" hidden="1">
      <c r="A207" s="3" t="s">
        <v>109</v>
      </c>
      <c r="B207" s="4" t="s">
        <v>779</v>
      </c>
      <c r="C207" s="4" t="s">
        <v>7</v>
      </c>
      <c r="D207" s="4" t="s">
        <v>2503</v>
      </c>
      <c r="E207" s="4">
        <v>2018</v>
      </c>
      <c r="F207" s="5" t="s">
        <v>1766</v>
      </c>
      <c r="G207" s="2"/>
      <c r="H207" s="2"/>
      <c r="I207" s="2"/>
      <c r="J207" s="2"/>
      <c r="K207" s="2"/>
      <c r="L207" s="2"/>
      <c r="M207" s="2"/>
      <c r="N207" s="2"/>
      <c r="O207" s="2"/>
      <c r="P207" s="2"/>
      <c r="Q207" s="2"/>
    </row>
    <row r="208" spans="1:17" ht="13" hidden="1">
      <c r="A208" s="3" t="s">
        <v>781</v>
      </c>
      <c r="B208" s="4" t="s">
        <v>782</v>
      </c>
      <c r="C208" s="4" t="s">
        <v>7</v>
      </c>
      <c r="D208" s="4" t="s">
        <v>2504</v>
      </c>
      <c r="E208" s="4">
        <v>2018</v>
      </c>
      <c r="F208" s="5" t="s">
        <v>1767</v>
      </c>
      <c r="G208" s="2"/>
      <c r="H208" s="2"/>
      <c r="I208" s="2"/>
      <c r="J208" s="2"/>
      <c r="K208" s="2"/>
      <c r="L208" s="2"/>
      <c r="M208" s="2"/>
      <c r="N208" s="2"/>
      <c r="O208" s="2"/>
      <c r="P208" s="2"/>
      <c r="Q208" s="2"/>
    </row>
    <row r="209" spans="1:17" ht="13" hidden="1">
      <c r="A209" s="3" t="s">
        <v>785</v>
      </c>
      <c r="B209" s="4" t="s">
        <v>786</v>
      </c>
      <c r="C209" s="4" t="s">
        <v>7</v>
      </c>
      <c r="D209" s="4" t="s">
        <v>95</v>
      </c>
      <c r="E209" s="4">
        <v>2018</v>
      </c>
      <c r="F209" s="5" t="s">
        <v>1768</v>
      </c>
      <c r="G209" s="2"/>
      <c r="H209" s="2"/>
      <c r="I209" s="2"/>
      <c r="J209" s="2"/>
      <c r="K209" s="2"/>
      <c r="L209" s="2"/>
      <c r="M209" s="2"/>
      <c r="N209" s="2"/>
      <c r="O209" s="2"/>
      <c r="P209" s="2"/>
      <c r="Q209" s="2"/>
    </row>
    <row r="210" spans="1:17" ht="13" hidden="1">
      <c r="A210" s="3" t="s">
        <v>789</v>
      </c>
      <c r="B210" s="4" t="s">
        <v>790</v>
      </c>
      <c r="C210" s="4" t="s">
        <v>7</v>
      </c>
      <c r="D210" s="4" t="s">
        <v>2506</v>
      </c>
      <c r="E210" s="4">
        <v>2018</v>
      </c>
      <c r="F210" s="5" t="s">
        <v>1769</v>
      </c>
      <c r="G210" s="2"/>
      <c r="H210" s="2"/>
      <c r="I210" s="2"/>
      <c r="J210" s="2"/>
      <c r="K210" s="2"/>
      <c r="L210" s="2"/>
      <c r="M210" s="2"/>
      <c r="N210" s="2"/>
      <c r="O210" s="2"/>
      <c r="P210" s="2"/>
      <c r="Q210" s="2"/>
    </row>
    <row r="211" spans="1:17" ht="13">
      <c r="A211" s="3" t="s">
        <v>793</v>
      </c>
      <c r="B211" s="4" t="s">
        <v>794</v>
      </c>
      <c r="C211" s="4" t="s">
        <v>7</v>
      </c>
      <c r="D211" s="4" t="s">
        <v>2554</v>
      </c>
      <c r="E211" s="4">
        <v>2018</v>
      </c>
      <c r="F211" s="5" t="s">
        <v>1771</v>
      </c>
      <c r="G211" s="2" t="s">
        <v>2511</v>
      </c>
      <c r="H211" s="2"/>
      <c r="I211" s="2" t="s">
        <v>2569</v>
      </c>
      <c r="J211" s="2"/>
      <c r="K211" s="2"/>
      <c r="L211" s="2"/>
      <c r="M211" s="2"/>
      <c r="N211" s="2"/>
      <c r="O211" s="2"/>
      <c r="P211" s="2"/>
      <c r="Q211" s="2"/>
    </row>
    <row r="212" spans="1:17" ht="13">
      <c r="A212" s="7" t="s">
        <v>797</v>
      </c>
      <c r="B212" s="8" t="s">
        <v>798</v>
      </c>
      <c r="C212" s="8" t="s">
        <v>7</v>
      </c>
      <c r="D212" s="8" t="s">
        <v>7</v>
      </c>
      <c r="E212" s="8">
        <v>2018</v>
      </c>
      <c r="F212" s="9" t="s">
        <v>1772</v>
      </c>
      <c r="G212" s="11" t="s">
        <v>2515</v>
      </c>
      <c r="H212" s="11"/>
      <c r="I212" s="11" t="s">
        <v>2577</v>
      </c>
      <c r="J212" s="11"/>
      <c r="K212" s="11"/>
      <c r="L212" s="11"/>
      <c r="M212" s="11"/>
      <c r="N212" s="11"/>
      <c r="O212" s="11"/>
      <c r="P212" s="11"/>
      <c r="Q212" s="11"/>
    </row>
    <row r="213" spans="1:17" ht="13" hidden="1">
      <c r="A213" s="3" t="s">
        <v>801</v>
      </c>
      <c r="B213" s="4" t="s">
        <v>802</v>
      </c>
      <c r="C213" s="4" t="s">
        <v>7</v>
      </c>
      <c r="D213" s="4" t="s">
        <v>2517</v>
      </c>
      <c r="E213" s="4">
        <v>2018</v>
      </c>
      <c r="F213" s="5" t="s">
        <v>1773</v>
      </c>
      <c r="G213" s="2"/>
      <c r="H213" s="2"/>
      <c r="I213" s="2"/>
      <c r="J213" s="2"/>
      <c r="K213" s="2"/>
      <c r="L213" s="2"/>
      <c r="M213" s="2"/>
      <c r="N213" s="2"/>
      <c r="O213" s="2"/>
      <c r="P213" s="2"/>
      <c r="Q213" s="2"/>
    </row>
    <row r="214" spans="1:17" ht="13" hidden="1">
      <c r="A214" s="3" t="s">
        <v>805</v>
      </c>
      <c r="B214" s="4" t="s">
        <v>806</v>
      </c>
      <c r="C214" s="4" t="s">
        <v>16</v>
      </c>
      <c r="D214" s="4"/>
      <c r="E214" s="4">
        <v>2018</v>
      </c>
      <c r="F214" s="5" t="s">
        <v>1775</v>
      </c>
      <c r="G214" s="2"/>
      <c r="H214" s="2"/>
      <c r="I214" s="2"/>
      <c r="J214" s="2"/>
      <c r="K214" s="2"/>
      <c r="L214" s="2"/>
      <c r="M214" s="2"/>
      <c r="N214" s="2"/>
      <c r="O214" s="2"/>
      <c r="P214" s="2"/>
      <c r="Q214" s="2"/>
    </row>
    <row r="215" spans="1:17" ht="13">
      <c r="A215" s="3" t="s">
        <v>809</v>
      </c>
      <c r="B215" s="4" t="s">
        <v>810</v>
      </c>
      <c r="C215" s="4" t="s">
        <v>7</v>
      </c>
      <c r="D215" s="4" t="s">
        <v>7</v>
      </c>
      <c r="E215" s="4">
        <v>2018</v>
      </c>
      <c r="F215" s="5" t="s">
        <v>1776</v>
      </c>
      <c r="G215" s="2" t="s">
        <v>2521</v>
      </c>
      <c r="H215" s="2"/>
      <c r="I215" s="2" t="s">
        <v>2569</v>
      </c>
      <c r="J215" s="2"/>
      <c r="K215" s="2"/>
      <c r="L215" s="2"/>
      <c r="M215" s="2"/>
      <c r="N215" s="2"/>
      <c r="O215" s="2"/>
      <c r="P215" s="2"/>
      <c r="Q215" s="2"/>
    </row>
    <row r="216" spans="1:17" ht="13">
      <c r="A216" s="7" t="s">
        <v>813</v>
      </c>
      <c r="B216" s="8" t="s">
        <v>814</v>
      </c>
      <c r="C216" s="8" t="s">
        <v>7</v>
      </c>
      <c r="D216" s="8" t="s">
        <v>7</v>
      </c>
      <c r="E216" s="8">
        <v>2018</v>
      </c>
      <c r="F216" s="9" t="s">
        <v>1777</v>
      </c>
      <c r="G216" s="11" t="s">
        <v>2527</v>
      </c>
      <c r="H216" s="11"/>
      <c r="I216" s="11" t="s">
        <v>2612</v>
      </c>
      <c r="J216" s="11"/>
      <c r="K216" s="11"/>
      <c r="L216" s="11"/>
      <c r="M216" s="11"/>
      <c r="N216" s="11"/>
      <c r="O216" s="11"/>
      <c r="P216" s="11"/>
      <c r="Q216" s="11"/>
    </row>
    <row r="217" spans="1:17" ht="13">
      <c r="A217" s="7" t="s">
        <v>817</v>
      </c>
      <c r="B217" s="8" t="s">
        <v>818</v>
      </c>
      <c r="C217" s="8" t="s">
        <v>7</v>
      </c>
      <c r="D217" s="8" t="s">
        <v>7</v>
      </c>
      <c r="E217" s="8">
        <v>2018</v>
      </c>
      <c r="F217" s="49" t="s">
        <v>1779</v>
      </c>
      <c r="G217" s="11" t="s">
        <v>2533</v>
      </c>
      <c r="H217" s="11"/>
      <c r="I217" s="11" t="s">
        <v>2585</v>
      </c>
      <c r="J217" s="11"/>
      <c r="K217" s="11"/>
      <c r="L217" s="11"/>
      <c r="M217" s="11"/>
      <c r="N217" s="11"/>
      <c r="O217" s="11"/>
      <c r="P217" s="11"/>
      <c r="Q217" s="11"/>
    </row>
    <row r="218" spans="1:17" ht="13" hidden="1">
      <c r="A218" s="3" t="s">
        <v>821</v>
      </c>
      <c r="B218" s="4" t="s">
        <v>822</v>
      </c>
      <c r="C218" s="4" t="s">
        <v>7</v>
      </c>
      <c r="D218" s="4" t="s">
        <v>2537</v>
      </c>
      <c r="E218" s="4">
        <v>2018</v>
      </c>
      <c r="F218" s="5" t="s">
        <v>1780</v>
      </c>
      <c r="G218" s="2"/>
      <c r="H218" s="2"/>
      <c r="I218" s="2"/>
      <c r="J218" s="2"/>
      <c r="K218" s="2"/>
      <c r="L218" s="2"/>
      <c r="M218" s="2"/>
      <c r="N218" s="2"/>
      <c r="O218" s="2"/>
      <c r="P218" s="2"/>
      <c r="Q218" s="2"/>
    </row>
    <row r="219" spans="1:17" ht="13" hidden="1">
      <c r="A219" s="3" t="s">
        <v>825</v>
      </c>
      <c r="B219" s="4" t="s">
        <v>826</v>
      </c>
      <c r="C219" s="4" t="s">
        <v>16</v>
      </c>
      <c r="D219" s="4"/>
      <c r="E219" s="4">
        <v>2018</v>
      </c>
      <c r="F219" s="5" t="s">
        <v>1781</v>
      </c>
      <c r="G219" s="2"/>
      <c r="H219" s="2"/>
      <c r="I219" s="2"/>
      <c r="J219" s="2"/>
      <c r="K219" s="2"/>
      <c r="L219" s="2"/>
      <c r="M219" s="2"/>
      <c r="N219" s="2"/>
      <c r="O219" s="2"/>
      <c r="P219" s="2"/>
      <c r="Q219" s="2"/>
    </row>
    <row r="220" spans="1:17" ht="13" hidden="1">
      <c r="A220" s="3" t="s">
        <v>597</v>
      </c>
      <c r="B220" s="4" t="s">
        <v>829</v>
      </c>
      <c r="C220" s="4" t="s">
        <v>16</v>
      </c>
      <c r="D220" s="4"/>
      <c r="E220" s="4">
        <v>2018</v>
      </c>
      <c r="F220" s="5" t="s">
        <v>1783</v>
      </c>
      <c r="G220" s="2"/>
      <c r="H220" s="2"/>
      <c r="I220" s="2"/>
      <c r="J220" s="2"/>
      <c r="K220" s="2"/>
      <c r="L220" s="2"/>
      <c r="M220" s="2"/>
      <c r="N220" s="2"/>
      <c r="O220" s="2"/>
      <c r="P220" s="2"/>
      <c r="Q220" s="2"/>
    </row>
    <row r="221" spans="1:17" ht="13" hidden="1">
      <c r="A221" s="3" t="s">
        <v>831</v>
      </c>
      <c r="B221" s="4" t="s">
        <v>832</v>
      </c>
      <c r="C221" s="4" t="s">
        <v>16</v>
      </c>
      <c r="D221" s="4"/>
      <c r="E221" s="4">
        <v>2018</v>
      </c>
      <c r="F221" s="5" t="s">
        <v>1785</v>
      </c>
      <c r="G221" s="2"/>
      <c r="H221" s="2"/>
      <c r="I221" s="2"/>
      <c r="J221" s="2"/>
      <c r="K221" s="2"/>
      <c r="L221" s="2"/>
      <c r="M221" s="2"/>
      <c r="N221" s="2"/>
      <c r="O221" s="2"/>
      <c r="P221" s="2"/>
      <c r="Q221" s="2"/>
    </row>
    <row r="222" spans="1:17" ht="13" hidden="1">
      <c r="A222" s="3" t="s">
        <v>407</v>
      </c>
      <c r="B222" s="4" t="s">
        <v>834</v>
      </c>
      <c r="C222" s="4" t="s">
        <v>16</v>
      </c>
      <c r="D222" s="4"/>
      <c r="E222" s="4">
        <v>2018</v>
      </c>
      <c r="F222" s="5" t="s">
        <v>1787</v>
      </c>
      <c r="G222" s="2"/>
      <c r="H222" s="2"/>
      <c r="I222" s="2"/>
      <c r="J222" s="2"/>
      <c r="K222" s="2"/>
      <c r="L222" s="2"/>
      <c r="M222" s="2"/>
      <c r="N222" s="2"/>
      <c r="O222" s="2"/>
      <c r="P222" s="2"/>
      <c r="Q222" s="2"/>
    </row>
    <row r="223" spans="1:17" ht="13" hidden="1">
      <c r="A223" s="3" t="s">
        <v>837</v>
      </c>
      <c r="B223" s="4" t="s">
        <v>838</v>
      </c>
      <c r="C223" s="4" t="s">
        <v>16</v>
      </c>
      <c r="D223" s="4"/>
      <c r="E223" s="4">
        <v>2018</v>
      </c>
      <c r="F223" s="5" t="s">
        <v>1788</v>
      </c>
      <c r="G223" s="2"/>
      <c r="H223" s="2"/>
      <c r="I223" s="2"/>
      <c r="J223" s="2"/>
      <c r="K223" s="2"/>
      <c r="L223" s="2"/>
      <c r="M223" s="2"/>
      <c r="N223" s="2"/>
      <c r="O223" s="2"/>
      <c r="P223" s="2"/>
      <c r="Q223" s="2"/>
    </row>
    <row r="224" spans="1:17" ht="13">
      <c r="A224" s="12" t="s">
        <v>841</v>
      </c>
      <c r="B224" s="13" t="s">
        <v>842</v>
      </c>
      <c r="C224" s="13" t="s">
        <v>7</v>
      </c>
      <c r="D224" s="13" t="s">
        <v>2538</v>
      </c>
      <c r="E224" s="13">
        <v>2018</v>
      </c>
      <c r="F224" s="14" t="s">
        <v>1790</v>
      </c>
      <c r="G224" s="15" t="s">
        <v>2541</v>
      </c>
      <c r="H224" s="15"/>
      <c r="I224" s="15" t="s">
        <v>2569</v>
      </c>
      <c r="J224" s="15"/>
      <c r="K224" s="15"/>
      <c r="L224" s="15"/>
      <c r="M224" s="15"/>
      <c r="N224" s="15"/>
      <c r="O224" s="15"/>
      <c r="P224" s="15"/>
      <c r="Q224" s="15"/>
    </row>
    <row r="225" spans="1:17" ht="13" hidden="1">
      <c r="A225" s="3" t="s">
        <v>844</v>
      </c>
      <c r="B225" s="4" t="s">
        <v>845</v>
      </c>
      <c r="C225" s="4" t="s">
        <v>16</v>
      </c>
      <c r="D225" s="4"/>
      <c r="E225" s="4">
        <v>2018</v>
      </c>
      <c r="F225" s="5" t="s">
        <v>1792</v>
      </c>
      <c r="G225" s="2"/>
      <c r="H225" s="2"/>
      <c r="I225" s="2"/>
      <c r="J225" s="2"/>
      <c r="K225" s="2"/>
      <c r="L225" s="2"/>
      <c r="M225" s="2"/>
      <c r="N225" s="2"/>
      <c r="O225" s="2"/>
      <c r="P225" s="2"/>
      <c r="Q225" s="2"/>
    </row>
    <row r="226" spans="1:17" ht="13">
      <c r="A226" s="3" t="s">
        <v>848</v>
      </c>
      <c r="B226" s="4" t="s">
        <v>849</v>
      </c>
      <c r="C226" s="4" t="s">
        <v>7</v>
      </c>
      <c r="D226" s="4" t="s">
        <v>7</v>
      </c>
      <c r="E226" s="4">
        <v>2018</v>
      </c>
      <c r="F226" s="5" t="s">
        <v>1793</v>
      </c>
      <c r="G226" s="2" t="s">
        <v>2546</v>
      </c>
      <c r="H226" s="2"/>
      <c r="I226" s="2" t="s">
        <v>2569</v>
      </c>
      <c r="J226" s="2"/>
      <c r="K226" s="2"/>
      <c r="L226" s="2"/>
      <c r="M226" s="2"/>
      <c r="N226" s="2"/>
      <c r="O226" s="2"/>
      <c r="P226" s="2"/>
      <c r="Q226" s="2"/>
    </row>
    <row r="227" spans="1:17" ht="13" hidden="1">
      <c r="A227" s="3" t="s">
        <v>852</v>
      </c>
      <c r="B227" s="4" t="s">
        <v>853</v>
      </c>
      <c r="C227" s="4" t="s">
        <v>7</v>
      </c>
      <c r="D227" s="4" t="s">
        <v>16</v>
      </c>
      <c r="E227" s="4">
        <v>2018</v>
      </c>
      <c r="F227" s="5" t="s">
        <v>1794</v>
      </c>
      <c r="G227" s="2"/>
      <c r="H227" s="2"/>
      <c r="I227" s="2"/>
      <c r="J227" s="2"/>
      <c r="K227" s="2"/>
      <c r="L227" s="2"/>
      <c r="M227" s="2"/>
      <c r="N227" s="2"/>
      <c r="O227" s="2"/>
      <c r="P227" s="2"/>
      <c r="Q227" s="2"/>
    </row>
    <row r="228" spans="1:17" ht="13" hidden="1">
      <c r="A228" s="3" t="s">
        <v>856</v>
      </c>
      <c r="B228" s="4" t="s">
        <v>857</v>
      </c>
      <c r="C228" s="4" t="s">
        <v>7</v>
      </c>
      <c r="D228" s="4" t="s">
        <v>2549</v>
      </c>
      <c r="E228" s="4">
        <v>2018</v>
      </c>
      <c r="F228" s="5" t="s">
        <v>1796</v>
      </c>
      <c r="G228" s="2"/>
      <c r="H228" s="2"/>
      <c r="I228" s="2"/>
      <c r="J228" s="2"/>
      <c r="K228" s="2"/>
      <c r="L228" s="2"/>
      <c r="M228" s="2"/>
      <c r="N228" s="2"/>
      <c r="O228" s="2"/>
      <c r="P228" s="2"/>
      <c r="Q228" s="2"/>
    </row>
    <row r="229" spans="1:17" ht="13" hidden="1">
      <c r="A229" s="3" t="s">
        <v>860</v>
      </c>
      <c r="B229" s="4" t="s">
        <v>861</v>
      </c>
      <c r="C229" s="4" t="s">
        <v>16</v>
      </c>
      <c r="D229" s="4"/>
      <c r="E229" s="4">
        <v>2018</v>
      </c>
      <c r="F229" s="5" t="s">
        <v>1797</v>
      </c>
      <c r="G229" s="2"/>
      <c r="H229" s="2"/>
      <c r="I229" s="2"/>
      <c r="J229" s="2"/>
      <c r="K229" s="2"/>
      <c r="L229" s="2"/>
      <c r="M229" s="2"/>
      <c r="N229" s="2"/>
      <c r="O229" s="2"/>
      <c r="P229" s="2"/>
      <c r="Q229" s="2"/>
    </row>
    <row r="230" spans="1:17" ht="13" hidden="1">
      <c r="A230" s="3" t="s">
        <v>863</v>
      </c>
      <c r="B230" s="4" t="s">
        <v>864</v>
      </c>
      <c r="C230" s="4" t="s">
        <v>16</v>
      </c>
      <c r="D230" s="4"/>
      <c r="E230" s="4">
        <v>2018</v>
      </c>
      <c r="F230" s="5" t="s">
        <v>1799</v>
      </c>
      <c r="G230" s="2"/>
      <c r="H230" s="2"/>
      <c r="I230" s="2"/>
      <c r="J230" s="2"/>
      <c r="K230" s="2"/>
      <c r="L230" s="2"/>
      <c r="M230" s="2"/>
      <c r="N230" s="2"/>
      <c r="O230" s="2"/>
      <c r="P230" s="2"/>
      <c r="Q230" s="2"/>
    </row>
    <row r="231" spans="1:17" ht="13" hidden="1">
      <c r="A231" s="3" t="s">
        <v>403</v>
      </c>
      <c r="B231" s="4" t="s">
        <v>867</v>
      </c>
      <c r="C231" s="4" t="s">
        <v>7</v>
      </c>
      <c r="D231" s="4" t="s">
        <v>2550</v>
      </c>
      <c r="E231" s="4">
        <v>2018</v>
      </c>
      <c r="F231" s="5" t="s">
        <v>1801</v>
      </c>
      <c r="G231" s="2"/>
      <c r="H231" s="2"/>
      <c r="I231" s="2"/>
      <c r="J231" s="2"/>
      <c r="K231" s="2"/>
      <c r="L231" s="2"/>
      <c r="M231" s="2"/>
      <c r="N231" s="2"/>
      <c r="O231" s="2"/>
      <c r="P231" s="2"/>
      <c r="Q231" s="2"/>
    </row>
    <row r="232" spans="1:17" ht="13" hidden="1">
      <c r="A232" s="3" t="s">
        <v>870</v>
      </c>
      <c r="B232" s="4" t="s">
        <v>871</v>
      </c>
      <c r="C232" s="4" t="s">
        <v>16</v>
      </c>
      <c r="D232" s="4"/>
      <c r="E232" s="4">
        <v>2018</v>
      </c>
      <c r="F232" s="5" t="s">
        <v>1802</v>
      </c>
      <c r="G232" s="2"/>
      <c r="H232" s="2"/>
      <c r="I232" s="2"/>
      <c r="J232" s="2"/>
      <c r="K232" s="2"/>
      <c r="L232" s="2"/>
      <c r="M232" s="2"/>
      <c r="N232" s="2"/>
      <c r="O232" s="2"/>
      <c r="P232" s="2"/>
      <c r="Q232" s="2"/>
    </row>
    <row r="233" spans="1:17" ht="13" hidden="1">
      <c r="A233" s="3" t="s">
        <v>874</v>
      </c>
      <c r="B233" s="4" t="s">
        <v>875</v>
      </c>
      <c r="C233" s="4" t="s">
        <v>16</v>
      </c>
      <c r="D233" s="4"/>
      <c r="E233" s="4">
        <v>2018</v>
      </c>
      <c r="F233" s="5" t="s">
        <v>1803</v>
      </c>
      <c r="G233" s="2"/>
      <c r="H233" s="2"/>
      <c r="I233" s="2"/>
      <c r="J233" s="2"/>
      <c r="K233" s="2"/>
      <c r="L233" s="2"/>
      <c r="M233" s="2"/>
      <c r="N233" s="2"/>
      <c r="O233" s="2"/>
      <c r="P233" s="2"/>
      <c r="Q233" s="2"/>
    </row>
    <row r="234" spans="1:17" ht="13" hidden="1">
      <c r="A234" s="3" t="s">
        <v>878</v>
      </c>
      <c r="B234" s="4" t="s">
        <v>879</v>
      </c>
      <c r="C234" s="4" t="s">
        <v>16</v>
      </c>
      <c r="D234" s="4"/>
      <c r="E234" s="4">
        <v>2018</v>
      </c>
      <c r="F234" s="5" t="s">
        <v>1804</v>
      </c>
      <c r="G234" s="2"/>
      <c r="H234" s="2"/>
      <c r="I234" s="2"/>
      <c r="J234" s="2"/>
      <c r="K234" s="2"/>
      <c r="L234" s="2"/>
      <c r="M234" s="2"/>
      <c r="N234" s="2"/>
      <c r="O234" s="2"/>
      <c r="P234" s="2"/>
      <c r="Q234" s="2"/>
    </row>
    <row r="235" spans="1:17" ht="13" hidden="1">
      <c r="A235" s="3" t="s">
        <v>882</v>
      </c>
      <c r="B235" s="4" t="s">
        <v>883</v>
      </c>
      <c r="C235" s="4" t="s">
        <v>16</v>
      </c>
      <c r="D235" s="4"/>
      <c r="E235" s="4">
        <v>2018</v>
      </c>
      <c r="F235" s="5" t="s">
        <v>1805</v>
      </c>
      <c r="G235" s="2"/>
      <c r="H235" s="2"/>
      <c r="I235" s="2"/>
      <c r="J235" s="2"/>
      <c r="K235" s="2"/>
      <c r="L235" s="2"/>
      <c r="M235" s="2"/>
      <c r="N235" s="2"/>
      <c r="O235" s="2"/>
      <c r="P235" s="2"/>
      <c r="Q235" s="2"/>
    </row>
    <row r="236" spans="1:17" ht="13">
      <c r="A236" s="3"/>
      <c r="B236" s="4"/>
      <c r="C236" s="4"/>
      <c r="D236" s="4"/>
      <c r="E236" s="4"/>
      <c r="F236" s="5"/>
      <c r="G236" s="2"/>
      <c r="H236" s="2"/>
      <c r="I236" s="2"/>
      <c r="J236" s="2"/>
      <c r="K236" s="2"/>
      <c r="L236" s="2"/>
      <c r="M236" s="2"/>
      <c r="N236" s="2"/>
      <c r="O236" s="2"/>
      <c r="P236" s="2"/>
      <c r="Q236" s="2"/>
    </row>
    <row r="237" spans="1:17" ht="13">
      <c r="A237" s="3"/>
      <c r="B237" s="4"/>
      <c r="C237" s="4">
        <f>COUNTIF(C2:C235, "*Y*")</f>
        <v>134</v>
      </c>
      <c r="D237" s="4">
        <f>COUNTIF(D2:D235, "Y*")</f>
        <v>84</v>
      </c>
      <c r="E237" s="4"/>
      <c r="F237" s="5"/>
      <c r="G237" s="2"/>
      <c r="H237" s="2"/>
      <c r="I237" s="2">
        <f>COUNTIF(I2:I236, "Note*")</f>
        <v>15</v>
      </c>
      <c r="J237" s="2"/>
      <c r="K237" s="2"/>
      <c r="L237" s="2"/>
      <c r="M237" s="2"/>
      <c r="N237" s="2"/>
      <c r="O237" s="2"/>
      <c r="P237" s="2"/>
      <c r="Q237" s="2"/>
    </row>
    <row r="238" spans="1:17" ht="13">
      <c r="A238" s="2"/>
      <c r="B238" s="2"/>
      <c r="C238" s="2"/>
      <c r="D238" s="2"/>
      <c r="E238" s="2"/>
      <c r="F238" s="2"/>
      <c r="G238" s="2"/>
      <c r="H238" s="2"/>
      <c r="I238" s="2"/>
      <c r="J238" s="2"/>
      <c r="K238" s="2"/>
      <c r="L238" s="2"/>
      <c r="M238" s="2"/>
      <c r="N238" s="2"/>
      <c r="O238" s="2"/>
      <c r="P238" s="2"/>
      <c r="Q238" s="2"/>
    </row>
    <row r="239" spans="1:17" ht="13">
      <c r="A239" s="2"/>
      <c r="B239" s="2"/>
      <c r="C239" s="2"/>
      <c r="D239" s="2"/>
      <c r="E239" s="2"/>
      <c r="F239" s="2"/>
      <c r="G239" s="2"/>
      <c r="H239" s="2"/>
      <c r="I239" s="2"/>
      <c r="J239" s="2"/>
      <c r="K239" s="2"/>
      <c r="L239" s="2"/>
      <c r="M239" s="2"/>
      <c r="N239" s="2"/>
      <c r="O239" s="2"/>
      <c r="P239" s="2"/>
      <c r="Q239" s="2"/>
    </row>
    <row r="240" spans="1:17" ht="13">
      <c r="A240" s="2"/>
      <c r="B240" s="2"/>
      <c r="C240" s="2"/>
      <c r="D240" s="2"/>
      <c r="E240" s="2"/>
      <c r="F240" s="2"/>
      <c r="G240" s="2"/>
      <c r="H240" s="2"/>
      <c r="I240" s="2"/>
      <c r="J240" s="2"/>
      <c r="K240" s="2"/>
      <c r="L240" s="2"/>
      <c r="M240" s="2"/>
      <c r="N240" s="2"/>
      <c r="O240" s="2"/>
      <c r="P240" s="2"/>
      <c r="Q240" s="2"/>
    </row>
    <row r="241" spans="1:17" ht="13">
      <c r="A241" s="2"/>
      <c r="B241" s="2"/>
      <c r="C241" s="2"/>
      <c r="D241" s="2"/>
      <c r="E241" s="2"/>
      <c r="F241" s="2"/>
      <c r="G241" s="2"/>
      <c r="H241" s="2"/>
      <c r="I241" s="2"/>
      <c r="J241" s="2"/>
      <c r="K241" s="2"/>
      <c r="L241" s="2"/>
      <c r="M241" s="2"/>
      <c r="N241" s="2"/>
      <c r="O241" s="2"/>
      <c r="P241" s="2"/>
      <c r="Q241" s="2"/>
    </row>
    <row r="242" spans="1:17" ht="13">
      <c r="A242" s="2"/>
      <c r="B242" s="2"/>
      <c r="C242" s="2"/>
      <c r="D242" s="2"/>
      <c r="E242" s="2"/>
      <c r="F242" s="2"/>
      <c r="G242" s="2"/>
      <c r="H242" s="2"/>
      <c r="I242" s="2"/>
      <c r="J242" s="2"/>
      <c r="K242" s="2"/>
      <c r="L242" s="2"/>
      <c r="M242" s="2"/>
      <c r="N242" s="2"/>
      <c r="O242" s="2"/>
      <c r="P242" s="2"/>
      <c r="Q242" s="2"/>
    </row>
    <row r="243" spans="1:17" ht="13">
      <c r="A243" s="2"/>
      <c r="B243" s="2"/>
      <c r="C243" s="2"/>
      <c r="D243" s="2"/>
      <c r="E243" s="2"/>
      <c r="F243" s="2"/>
      <c r="G243" s="2"/>
      <c r="H243" s="2"/>
      <c r="I243" s="2"/>
      <c r="J243" s="2"/>
      <c r="K243" s="2"/>
      <c r="L243" s="2"/>
      <c r="M243" s="2"/>
      <c r="N243" s="2"/>
      <c r="O243" s="2"/>
      <c r="P243" s="2"/>
      <c r="Q243" s="2"/>
    </row>
    <row r="244" spans="1:17" ht="13">
      <c r="A244" s="2"/>
      <c r="B244" s="2"/>
      <c r="C244" s="2"/>
      <c r="D244" s="2"/>
      <c r="E244" s="2"/>
      <c r="F244" s="2"/>
      <c r="G244" s="2"/>
      <c r="H244" s="2"/>
      <c r="I244" s="2"/>
      <c r="J244" s="2"/>
      <c r="K244" s="2"/>
      <c r="L244" s="2"/>
      <c r="M244" s="2"/>
      <c r="N244" s="2"/>
      <c r="O244" s="2"/>
      <c r="P244" s="2"/>
      <c r="Q244" s="2"/>
    </row>
    <row r="245" spans="1:17" ht="13">
      <c r="A245" s="2"/>
      <c r="B245" s="2"/>
      <c r="C245" s="2"/>
      <c r="D245" s="2"/>
      <c r="E245" s="2"/>
      <c r="F245" s="2"/>
      <c r="G245" s="2"/>
      <c r="H245" s="2"/>
      <c r="I245" s="2"/>
      <c r="J245" s="2"/>
      <c r="K245" s="2"/>
      <c r="L245" s="2"/>
      <c r="M245" s="2"/>
      <c r="N245" s="2"/>
      <c r="O245" s="2"/>
      <c r="P245" s="2"/>
      <c r="Q245" s="2"/>
    </row>
    <row r="246" spans="1:17" ht="13">
      <c r="A246" s="2"/>
      <c r="B246" s="2"/>
      <c r="C246" s="2"/>
      <c r="D246" s="2"/>
      <c r="E246" s="2"/>
      <c r="F246" s="2"/>
      <c r="G246" s="2"/>
      <c r="H246" s="2"/>
      <c r="I246" s="2"/>
      <c r="J246" s="2"/>
      <c r="K246" s="2"/>
      <c r="L246" s="2"/>
      <c r="M246" s="2"/>
      <c r="N246" s="2"/>
      <c r="O246" s="2"/>
      <c r="P246" s="2"/>
      <c r="Q246" s="2"/>
    </row>
    <row r="247" spans="1:17" ht="13">
      <c r="A247" s="2"/>
      <c r="B247" s="2"/>
      <c r="C247" s="2"/>
      <c r="D247" s="2"/>
      <c r="E247" s="2"/>
      <c r="F247" s="2"/>
      <c r="G247" s="2"/>
      <c r="H247" s="2"/>
      <c r="I247" s="2"/>
      <c r="J247" s="2"/>
      <c r="K247" s="2"/>
      <c r="L247" s="2"/>
      <c r="M247" s="2"/>
      <c r="N247" s="2"/>
      <c r="O247" s="2"/>
      <c r="P247" s="2"/>
      <c r="Q247" s="2"/>
    </row>
    <row r="248" spans="1:17" ht="13">
      <c r="A248" s="2"/>
      <c r="B248" s="2"/>
      <c r="C248" s="2"/>
      <c r="D248" s="2"/>
      <c r="E248" s="2"/>
      <c r="F248" s="2"/>
      <c r="G248" s="2"/>
      <c r="H248" s="2"/>
      <c r="I248" s="2"/>
      <c r="J248" s="2"/>
      <c r="K248" s="2"/>
      <c r="L248" s="2"/>
      <c r="M248" s="2"/>
      <c r="N248" s="2"/>
      <c r="O248" s="2"/>
      <c r="P248" s="2"/>
      <c r="Q248" s="2"/>
    </row>
    <row r="249" spans="1:17" ht="13">
      <c r="A249" s="2"/>
      <c r="B249" s="2"/>
      <c r="C249" s="2"/>
      <c r="D249" s="2"/>
      <c r="E249" s="2"/>
      <c r="F249" s="2"/>
      <c r="G249" s="2"/>
      <c r="H249" s="2"/>
      <c r="I249" s="2"/>
      <c r="J249" s="2"/>
      <c r="K249" s="2"/>
      <c r="L249" s="2"/>
      <c r="M249" s="2"/>
      <c r="N249" s="2"/>
      <c r="O249" s="2"/>
      <c r="P249" s="2"/>
      <c r="Q249" s="2"/>
    </row>
    <row r="250" spans="1:17" ht="13">
      <c r="A250" s="2"/>
      <c r="B250" s="2"/>
      <c r="C250" s="2"/>
      <c r="D250" s="2"/>
      <c r="E250" s="2"/>
      <c r="F250" s="2"/>
      <c r="G250" s="2"/>
      <c r="H250" s="2"/>
      <c r="I250" s="2"/>
      <c r="J250" s="2"/>
      <c r="K250" s="2"/>
      <c r="L250" s="2"/>
      <c r="M250" s="2"/>
      <c r="N250" s="2"/>
      <c r="O250" s="2"/>
      <c r="P250" s="2"/>
      <c r="Q250" s="2"/>
    </row>
    <row r="251" spans="1:17" ht="13">
      <c r="A251" s="2"/>
      <c r="B251" s="2"/>
      <c r="C251" s="2"/>
      <c r="D251" s="2"/>
      <c r="E251" s="2"/>
      <c r="F251" s="2"/>
      <c r="G251" s="2"/>
      <c r="H251" s="2"/>
      <c r="I251" s="2"/>
      <c r="J251" s="2"/>
      <c r="K251" s="2"/>
      <c r="L251" s="2"/>
      <c r="M251" s="2"/>
      <c r="N251" s="2"/>
      <c r="O251" s="2"/>
      <c r="P251" s="2"/>
      <c r="Q251" s="2"/>
    </row>
    <row r="252" spans="1:17" ht="13">
      <c r="A252" s="2"/>
      <c r="B252" s="2"/>
      <c r="C252" s="2"/>
      <c r="D252" s="2"/>
      <c r="E252" s="2"/>
      <c r="F252" s="2"/>
      <c r="G252" s="2"/>
      <c r="H252" s="2"/>
      <c r="I252" s="2"/>
      <c r="J252" s="2"/>
      <c r="K252" s="2"/>
      <c r="L252" s="2"/>
      <c r="M252" s="2"/>
      <c r="N252" s="2"/>
      <c r="O252" s="2"/>
      <c r="P252" s="2"/>
      <c r="Q252" s="2"/>
    </row>
    <row r="253" spans="1:17" ht="13">
      <c r="A253" s="2"/>
      <c r="B253" s="2"/>
      <c r="C253" s="2"/>
      <c r="D253" s="2"/>
      <c r="E253" s="2"/>
      <c r="F253" s="2"/>
      <c r="G253" s="2"/>
      <c r="H253" s="2"/>
      <c r="I253" s="2"/>
      <c r="J253" s="2"/>
      <c r="K253" s="2"/>
      <c r="L253" s="2"/>
      <c r="M253" s="2"/>
      <c r="N253" s="2"/>
      <c r="O253" s="2"/>
      <c r="P253" s="2"/>
      <c r="Q253" s="2"/>
    </row>
    <row r="254" spans="1:17" ht="13">
      <c r="A254" s="2"/>
      <c r="B254" s="2"/>
      <c r="C254" s="2"/>
      <c r="D254" s="2"/>
      <c r="E254" s="2"/>
      <c r="F254" s="2"/>
      <c r="G254" s="2"/>
      <c r="H254" s="2"/>
      <c r="I254" s="2"/>
      <c r="J254" s="2"/>
      <c r="K254" s="2"/>
      <c r="L254" s="2"/>
      <c r="M254" s="2"/>
      <c r="N254" s="2"/>
      <c r="O254" s="2"/>
      <c r="P254" s="2"/>
      <c r="Q254" s="2"/>
    </row>
    <row r="255" spans="1:17" ht="13">
      <c r="A255" s="2"/>
      <c r="B255" s="2"/>
      <c r="C255" s="2"/>
      <c r="D255" s="2"/>
      <c r="E255" s="2"/>
      <c r="F255" s="2"/>
      <c r="G255" s="2"/>
      <c r="H255" s="2"/>
      <c r="I255" s="2"/>
      <c r="J255" s="2"/>
      <c r="K255" s="2"/>
      <c r="L255" s="2"/>
      <c r="M255" s="2"/>
      <c r="N255" s="2"/>
      <c r="O255" s="2"/>
      <c r="P255" s="2"/>
      <c r="Q255" s="2"/>
    </row>
    <row r="256" spans="1:17" ht="13">
      <c r="A256" s="2"/>
      <c r="B256" s="2"/>
      <c r="C256" s="2"/>
      <c r="D256" s="2"/>
      <c r="E256" s="2"/>
      <c r="F256" s="2"/>
      <c r="G256" s="2"/>
      <c r="H256" s="2"/>
      <c r="I256" s="2"/>
      <c r="J256" s="2"/>
      <c r="K256" s="2"/>
      <c r="L256" s="2"/>
      <c r="M256" s="2"/>
      <c r="N256" s="2"/>
      <c r="O256" s="2"/>
      <c r="P256" s="2"/>
      <c r="Q256" s="2"/>
    </row>
    <row r="257" spans="1:17" ht="13">
      <c r="A257" s="2"/>
      <c r="B257" s="2"/>
      <c r="C257" s="2"/>
      <c r="D257" s="2"/>
      <c r="E257" s="2"/>
      <c r="F257" s="2"/>
      <c r="G257" s="2"/>
      <c r="H257" s="2"/>
      <c r="I257" s="2"/>
      <c r="J257" s="2"/>
      <c r="K257" s="2"/>
      <c r="L257" s="2"/>
      <c r="M257" s="2"/>
      <c r="N257" s="2"/>
      <c r="O257" s="2"/>
      <c r="P257" s="2"/>
      <c r="Q257" s="2"/>
    </row>
    <row r="258" spans="1:17" ht="13">
      <c r="A258" s="2"/>
      <c r="B258" s="2"/>
      <c r="C258" s="2"/>
      <c r="D258" s="2"/>
      <c r="E258" s="2"/>
      <c r="F258" s="2"/>
      <c r="G258" s="2"/>
      <c r="H258" s="2"/>
      <c r="I258" s="2"/>
      <c r="J258" s="2"/>
      <c r="K258" s="2"/>
      <c r="L258" s="2"/>
      <c r="M258" s="2"/>
      <c r="N258" s="2"/>
      <c r="O258" s="2"/>
      <c r="P258" s="2"/>
      <c r="Q258" s="2"/>
    </row>
    <row r="259" spans="1:17" ht="13">
      <c r="A259" s="2"/>
      <c r="B259" s="2"/>
      <c r="C259" s="2"/>
      <c r="D259" s="2"/>
      <c r="E259" s="2"/>
      <c r="F259" s="2"/>
      <c r="G259" s="2"/>
      <c r="H259" s="2"/>
      <c r="I259" s="2"/>
      <c r="J259" s="2"/>
      <c r="K259" s="2"/>
      <c r="L259" s="2"/>
      <c r="M259" s="2"/>
      <c r="N259" s="2"/>
      <c r="O259" s="2"/>
      <c r="P259" s="2"/>
      <c r="Q259" s="2"/>
    </row>
    <row r="260" spans="1:17" ht="13">
      <c r="A260" s="2"/>
      <c r="B260" s="2"/>
      <c r="C260" s="2"/>
      <c r="D260" s="2"/>
      <c r="E260" s="2"/>
      <c r="F260" s="2"/>
      <c r="G260" s="2"/>
      <c r="H260" s="2"/>
      <c r="I260" s="2"/>
      <c r="J260" s="2"/>
      <c r="K260" s="2"/>
      <c r="L260" s="2"/>
      <c r="M260" s="2"/>
      <c r="N260" s="2"/>
      <c r="O260" s="2"/>
      <c r="P260" s="2"/>
      <c r="Q260" s="2"/>
    </row>
    <row r="261" spans="1:17" ht="13">
      <c r="A261" s="2"/>
      <c r="B261" s="2"/>
      <c r="C261" s="2"/>
      <c r="D261" s="2"/>
      <c r="E261" s="2"/>
      <c r="F261" s="2"/>
      <c r="G261" s="2"/>
      <c r="H261" s="2"/>
      <c r="I261" s="2"/>
      <c r="J261" s="2"/>
      <c r="K261" s="2"/>
      <c r="L261" s="2"/>
      <c r="M261" s="2"/>
      <c r="N261" s="2"/>
      <c r="O261" s="2"/>
      <c r="P261" s="2"/>
      <c r="Q261" s="2"/>
    </row>
    <row r="262" spans="1:17" ht="13">
      <c r="A262" s="2"/>
      <c r="B262" s="2"/>
      <c r="C262" s="2"/>
      <c r="D262" s="2"/>
      <c r="E262" s="2"/>
      <c r="F262" s="2"/>
      <c r="G262" s="2"/>
      <c r="H262" s="2"/>
      <c r="I262" s="2"/>
      <c r="J262" s="2"/>
      <c r="K262" s="2"/>
      <c r="L262" s="2"/>
      <c r="M262" s="2"/>
      <c r="N262" s="2"/>
      <c r="O262" s="2"/>
      <c r="P262" s="2"/>
      <c r="Q262" s="2"/>
    </row>
    <row r="263" spans="1:17" ht="13">
      <c r="A263" s="2"/>
      <c r="B263" s="2"/>
      <c r="C263" s="2"/>
      <c r="D263" s="2"/>
      <c r="E263" s="2"/>
      <c r="F263" s="2"/>
      <c r="G263" s="2"/>
      <c r="H263" s="2"/>
      <c r="I263" s="2"/>
      <c r="J263" s="2"/>
      <c r="K263" s="2"/>
      <c r="L263" s="2"/>
      <c r="M263" s="2"/>
      <c r="N263" s="2"/>
      <c r="O263" s="2"/>
      <c r="P263" s="2"/>
      <c r="Q263" s="2"/>
    </row>
    <row r="264" spans="1:17" ht="13">
      <c r="A264" s="2"/>
      <c r="B264" s="2"/>
      <c r="C264" s="2"/>
      <c r="D264" s="2"/>
      <c r="E264" s="2"/>
      <c r="F264" s="2"/>
      <c r="G264" s="2"/>
      <c r="H264" s="2"/>
      <c r="I264" s="2"/>
      <c r="J264" s="2"/>
      <c r="K264" s="2"/>
      <c r="L264" s="2"/>
      <c r="M264" s="2"/>
      <c r="N264" s="2"/>
      <c r="O264" s="2"/>
      <c r="P264" s="2"/>
      <c r="Q264" s="2"/>
    </row>
    <row r="265" spans="1:17" ht="13">
      <c r="A265" s="2"/>
      <c r="B265" s="2"/>
      <c r="C265" s="2"/>
      <c r="D265" s="2"/>
      <c r="E265" s="2"/>
      <c r="F265" s="2"/>
      <c r="G265" s="2"/>
      <c r="H265" s="2"/>
      <c r="I265" s="2"/>
      <c r="J265" s="2"/>
      <c r="K265" s="2"/>
      <c r="L265" s="2"/>
      <c r="M265" s="2"/>
      <c r="N265" s="2"/>
      <c r="O265" s="2"/>
      <c r="P265" s="2"/>
      <c r="Q265" s="2"/>
    </row>
    <row r="266" spans="1:17" ht="13">
      <c r="A266" s="2"/>
      <c r="B266" s="2"/>
      <c r="C266" s="2"/>
      <c r="D266" s="2"/>
      <c r="E266" s="2"/>
      <c r="F266" s="2"/>
      <c r="G266" s="2"/>
      <c r="H266" s="2"/>
      <c r="I266" s="2"/>
      <c r="J266" s="2"/>
      <c r="K266" s="2"/>
      <c r="L266" s="2"/>
      <c r="M266" s="2"/>
      <c r="N266" s="2"/>
      <c r="O266" s="2"/>
      <c r="P266" s="2"/>
      <c r="Q266" s="2"/>
    </row>
    <row r="267" spans="1:17" ht="13">
      <c r="A267" s="2"/>
      <c r="B267" s="2"/>
      <c r="C267" s="2"/>
      <c r="D267" s="2"/>
      <c r="E267" s="2"/>
      <c r="F267" s="2"/>
      <c r="G267" s="2"/>
      <c r="H267" s="2"/>
      <c r="I267" s="2"/>
      <c r="J267" s="2"/>
      <c r="K267" s="2"/>
      <c r="L267" s="2"/>
      <c r="M267" s="2"/>
      <c r="N267" s="2"/>
      <c r="O267" s="2"/>
      <c r="P267" s="2"/>
      <c r="Q267" s="2"/>
    </row>
    <row r="268" spans="1:17" ht="13">
      <c r="A268" s="2"/>
      <c r="B268" s="2"/>
      <c r="C268" s="2"/>
      <c r="D268" s="2"/>
      <c r="E268" s="2"/>
      <c r="F268" s="2"/>
      <c r="G268" s="2"/>
      <c r="H268" s="2"/>
      <c r="I268" s="2"/>
      <c r="J268" s="2"/>
      <c r="K268" s="2"/>
      <c r="L268" s="2"/>
      <c r="M268" s="2"/>
      <c r="N268" s="2"/>
      <c r="O268" s="2"/>
      <c r="P268" s="2"/>
      <c r="Q268" s="2"/>
    </row>
    <row r="269" spans="1:17" ht="13">
      <c r="A269" s="2"/>
      <c r="B269" s="2"/>
      <c r="C269" s="2"/>
      <c r="D269" s="2"/>
      <c r="E269" s="2"/>
      <c r="F269" s="2"/>
      <c r="G269" s="2"/>
      <c r="H269" s="2"/>
      <c r="I269" s="2"/>
      <c r="J269" s="2"/>
      <c r="K269" s="2"/>
      <c r="L269" s="2"/>
      <c r="M269" s="2"/>
      <c r="N269" s="2"/>
      <c r="O269" s="2"/>
      <c r="P269" s="2"/>
      <c r="Q269" s="2"/>
    </row>
    <row r="270" spans="1:17" ht="13">
      <c r="A270" s="2"/>
      <c r="B270" s="2"/>
      <c r="C270" s="2"/>
      <c r="D270" s="2"/>
      <c r="E270" s="2"/>
      <c r="F270" s="2"/>
      <c r="G270" s="2"/>
      <c r="H270" s="2"/>
      <c r="I270" s="2"/>
      <c r="J270" s="2"/>
      <c r="K270" s="2"/>
      <c r="L270" s="2"/>
      <c r="M270" s="2"/>
      <c r="N270" s="2"/>
      <c r="O270" s="2"/>
      <c r="P270" s="2"/>
      <c r="Q270" s="2"/>
    </row>
    <row r="271" spans="1:17" ht="13">
      <c r="A271" s="2"/>
      <c r="B271" s="2"/>
      <c r="C271" s="2"/>
      <c r="D271" s="2"/>
      <c r="E271" s="2"/>
      <c r="F271" s="2"/>
      <c r="G271" s="2"/>
      <c r="H271" s="2"/>
      <c r="I271" s="2"/>
      <c r="J271" s="2"/>
      <c r="K271" s="2"/>
      <c r="L271" s="2"/>
      <c r="M271" s="2"/>
      <c r="N271" s="2"/>
      <c r="O271" s="2"/>
      <c r="P271" s="2"/>
      <c r="Q271" s="2"/>
    </row>
    <row r="272" spans="1:17" ht="13">
      <c r="A272" s="2"/>
      <c r="B272" s="2"/>
      <c r="C272" s="2"/>
      <c r="D272" s="2"/>
      <c r="E272" s="2"/>
      <c r="F272" s="2"/>
      <c r="G272" s="2"/>
      <c r="H272" s="2"/>
      <c r="I272" s="2"/>
      <c r="J272" s="2"/>
      <c r="K272" s="2"/>
      <c r="L272" s="2"/>
      <c r="M272" s="2"/>
      <c r="N272" s="2"/>
      <c r="O272" s="2"/>
      <c r="P272" s="2"/>
      <c r="Q272" s="2"/>
    </row>
    <row r="273" spans="1:17" ht="13">
      <c r="A273" s="2"/>
      <c r="B273" s="2"/>
      <c r="C273" s="2"/>
      <c r="D273" s="2"/>
      <c r="E273" s="2"/>
      <c r="F273" s="2"/>
      <c r="G273" s="2"/>
      <c r="H273" s="2"/>
      <c r="I273" s="2"/>
      <c r="J273" s="2"/>
      <c r="K273" s="2"/>
      <c r="L273" s="2"/>
      <c r="M273" s="2"/>
      <c r="N273" s="2"/>
      <c r="O273" s="2"/>
      <c r="P273" s="2"/>
      <c r="Q273" s="2"/>
    </row>
    <row r="274" spans="1:17" ht="13">
      <c r="A274" s="2"/>
      <c r="B274" s="2"/>
      <c r="C274" s="2"/>
      <c r="D274" s="2"/>
      <c r="E274" s="2"/>
      <c r="F274" s="2"/>
      <c r="G274" s="2"/>
      <c r="H274" s="2"/>
      <c r="I274" s="2"/>
      <c r="J274" s="2"/>
      <c r="K274" s="2"/>
      <c r="L274" s="2"/>
      <c r="M274" s="2"/>
      <c r="N274" s="2"/>
      <c r="O274" s="2"/>
      <c r="P274" s="2"/>
      <c r="Q274" s="2"/>
    </row>
    <row r="275" spans="1:17" ht="13">
      <c r="A275" s="2"/>
      <c r="B275" s="2"/>
      <c r="C275" s="2"/>
      <c r="D275" s="2"/>
      <c r="E275" s="2"/>
      <c r="F275" s="2"/>
      <c r="G275" s="2"/>
      <c r="H275" s="2"/>
      <c r="I275" s="2"/>
      <c r="J275" s="2"/>
      <c r="K275" s="2"/>
      <c r="L275" s="2"/>
      <c r="M275" s="2"/>
      <c r="N275" s="2"/>
      <c r="O275" s="2"/>
      <c r="P275" s="2"/>
      <c r="Q275" s="2"/>
    </row>
    <row r="276" spans="1:17" ht="13">
      <c r="A276" s="2"/>
      <c r="B276" s="2"/>
      <c r="C276" s="2"/>
      <c r="D276" s="2"/>
      <c r="E276" s="2"/>
      <c r="F276" s="2"/>
      <c r="G276" s="2"/>
      <c r="H276" s="2"/>
      <c r="I276" s="2"/>
      <c r="J276" s="2"/>
      <c r="K276" s="2"/>
      <c r="L276" s="2"/>
      <c r="M276" s="2"/>
      <c r="N276" s="2"/>
      <c r="O276" s="2"/>
      <c r="P276" s="2"/>
      <c r="Q276" s="2"/>
    </row>
    <row r="277" spans="1:17" ht="13">
      <c r="A277" s="2"/>
      <c r="B277" s="2"/>
      <c r="C277" s="2"/>
      <c r="D277" s="2"/>
      <c r="E277" s="2"/>
      <c r="F277" s="2"/>
      <c r="G277" s="2"/>
      <c r="H277" s="2"/>
      <c r="I277" s="2"/>
      <c r="J277" s="2"/>
      <c r="K277" s="2"/>
      <c r="L277" s="2"/>
      <c r="M277" s="2"/>
      <c r="N277" s="2"/>
      <c r="O277" s="2"/>
      <c r="P277" s="2"/>
      <c r="Q277" s="2"/>
    </row>
    <row r="278" spans="1:17" ht="13">
      <c r="A278" s="2"/>
      <c r="B278" s="2"/>
      <c r="C278" s="2"/>
      <c r="D278" s="2"/>
      <c r="E278" s="2"/>
      <c r="F278" s="2"/>
      <c r="G278" s="2"/>
      <c r="H278" s="2"/>
      <c r="I278" s="2"/>
      <c r="J278" s="2"/>
      <c r="K278" s="2"/>
      <c r="L278" s="2"/>
      <c r="M278" s="2"/>
      <c r="N278" s="2"/>
      <c r="O278" s="2"/>
      <c r="P278" s="2"/>
      <c r="Q278" s="2"/>
    </row>
    <row r="279" spans="1:17" ht="13">
      <c r="A279" s="2"/>
      <c r="B279" s="2"/>
      <c r="C279" s="2"/>
      <c r="D279" s="2"/>
      <c r="E279" s="2"/>
      <c r="F279" s="2"/>
      <c r="G279" s="2"/>
      <c r="H279" s="2"/>
      <c r="I279" s="2"/>
      <c r="J279" s="2"/>
      <c r="K279" s="2"/>
      <c r="L279" s="2"/>
      <c r="M279" s="2"/>
      <c r="N279" s="2"/>
      <c r="O279" s="2"/>
      <c r="P279" s="2"/>
      <c r="Q279" s="2"/>
    </row>
    <row r="280" spans="1:17" ht="13">
      <c r="A280" s="2"/>
      <c r="B280" s="2"/>
      <c r="C280" s="2"/>
      <c r="D280" s="2"/>
      <c r="E280" s="2"/>
      <c r="F280" s="2"/>
      <c r="G280" s="2"/>
      <c r="H280" s="2"/>
      <c r="I280" s="2"/>
      <c r="J280" s="2"/>
      <c r="K280" s="2"/>
      <c r="L280" s="2"/>
      <c r="M280" s="2"/>
      <c r="N280" s="2"/>
      <c r="O280" s="2"/>
      <c r="P280" s="2"/>
      <c r="Q280" s="2"/>
    </row>
    <row r="281" spans="1:17" ht="13">
      <c r="A281" s="2"/>
      <c r="B281" s="2"/>
      <c r="C281" s="2"/>
      <c r="D281" s="2"/>
      <c r="E281" s="2"/>
      <c r="F281" s="2"/>
      <c r="G281" s="2"/>
      <c r="H281" s="2"/>
      <c r="I281" s="2"/>
      <c r="J281" s="2"/>
      <c r="K281" s="2"/>
      <c r="L281" s="2"/>
      <c r="M281" s="2"/>
      <c r="N281" s="2"/>
      <c r="O281" s="2"/>
      <c r="P281" s="2"/>
      <c r="Q281" s="2"/>
    </row>
    <row r="282" spans="1:17" ht="13">
      <c r="A282" s="2"/>
      <c r="B282" s="2"/>
      <c r="C282" s="2"/>
      <c r="D282" s="2"/>
      <c r="E282" s="2"/>
      <c r="F282" s="2"/>
      <c r="G282" s="2"/>
      <c r="H282" s="2"/>
      <c r="I282" s="2"/>
      <c r="J282" s="2"/>
      <c r="K282" s="2"/>
      <c r="L282" s="2"/>
      <c r="M282" s="2"/>
      <c r="N282" s="2"/>
      <c r="O282" s="2"/>
      <c r="P282" s="2"/>
      <c r="Q282" s="2"/>
    </row>
    <row r="283" spans="1:17" ht="13">
      <c r="A283" s="2"/>
      <c r="B283" s="2"/>
      <c r="C283" s="2"/>
      <c r="D283" s="2"/>
      <c r="E283" s="2"/>
      <c r="F283" s="2"/>
      <c r="G283" s="2"/>
      <c r="H283" s="2"/>
      <c r="I283" s="2"/>
      <c r="J283" s="2"/>
      <c r="K283" s="2"/>
      <c r="L283" s="2"/>
      <c r="M283" s="2"/>
      <c r="N283" s="2"/>
      <c r="O283" s="2"/>
      <c r="P283" s="2"/>
      <c r="Q283" s="2"/>
    </row>
    <row r="284" spans="1:17" ht="13">
      <c r="A284" s="2"/>
      <c r="B284" s="2"/>
      <c r="C284" s="2"/>
      <c r="D284" s="2"/>
      <c r="E284" s="2"/>
      <c r="F284" s="2"/>
      <c r="G284" s="2"/>
      <c r="H284" s="2"/>
      <c r="I284" s="2"/>
      <c r="J284" s="2"/>
      <c r="K284" s="2"/>
      <c r="L284" s="2"/>
      <c r="M284" s="2"/>
      <c r="N284" s="2"/>
      <c r="O284" s="2"/>
      <c r="P284" s="2"/>
      <c r="Q284" s="2"/>
    </row>
    <row r="285" spans="1:17" ht="13">
      <c r="A285" s="2"/>
      <c r="B285" s="2"/>
      <c r="C285" s="2"/>
      <c r="D285" s="2"/>
      <c r="E285" s="2"/>
      <c r="F285" s="2"/>
      <c r="G285" s="2"/>
      <c r="H285" s="2"/>
      <c r="I285" s="2"/>
      <c r="J285" s="2"/>
      <c r="K285" s="2"/>
      <c r="L285" s="2"/>
      <c r="M285" s="2"/>
      <c r="N285" s="2"/>
      <c r="O285" s="2"/>
      <c r="P285" s="2"/>
      <c r="Q285" s="2"/>
    </row>
    <row r="286" spans="1:17" ht="13">
      <c r="A286" s="2"/>
      <c r="B286" s="2"/>
      <c r="C286" s="2"/>
      <c r="D286" s="2"/>
      <c r="E286" s="2"/>
      <c r="F286" s="2"/>
      <c r="G286" s="2"/>
      <c r="H286" s="2"/>
      <c r="I286" s="2"/>
      <c r="J286" s="2"/>
      <c r="K286" s="2"/>
      <c r="L286" s="2"/>
      <c r="M286" s="2"/>
      <c r="N286" s="2"/>
      <c r="O286" s="2"/>
      <c r="P286" s="2"/>
      <c r="Q286" s="2"/>
    </row>
    <row r="287" spans="1:17" ht="13">
      <c r="A287" s="2"/>
      <c r="B287" s="2"/>
      <c r="C287" s="2"/>
      <c r="D287" s="2"/>
      <c r="E287" s="2"/>
      <c r="F287" s="2"/>
      <c r="G287" s="2"/>
      <c r="H287" s="2"/>
      <c r="I287" s="2"/>
      <c r="J287" s="2"/>
      <c r="K287" s="2"/>
      <c r="L287" s="2"/>
      <c r="M287" s="2"/>
      <c r="N287" s="2"/>
      <c r="O287" s="2"/>
      <c r="P287" s="2"/>
      <c r="Q287" s="2"/>
    </row>
    <row r="288" spans="1:17" ht="13">
      <c r="A288" s="2"/>
      <c r="B288" s="2"/>
      <c r="C288" s="2"/>
      <c r="D288" s="2"/>
      <c r="E288" s="2"/>
      <c r="F288" s="2"/>
      <c r="G288" s="2"/>
      <c r="H288" s="2"/>
      <c r="I288" s="2"/>
      <c r="J288" s="2"/>
      <c r="K288" s="2"/>
      <c r="L288" s="2"/>
      <c r="M288" s="2"/>
      <c r="N288" s="2"/>
      <c r="O288" s="2"/>
      <c r="P288" s="2"/>
      <c r="Q288" s="2"/>
    </row>
    <row r="289" spans="1:17" ht="13">
      <c r="A289" s="2"/>
      <c r="B289" s="2"/>
      <c r="C289" s="2"/>
      <c r="D289" s="2"/>
      <c r="E289" s="2"/>
      <c r="F289" s="2"/>
      <c r="G289" s="2"/>
      <c r="H289" s="2"/>
      <c r="I289" s="2"/>
      <c r="J289" s="2"/>
      <c r="K289" s="2"/>
      <c r="L289" s="2"/>
      <c r="M289" s="2"/>
      <c r="N289" s="2"/>
      <c r="O289" s="2"/>
      <c r="P289" s="2"/>
      <c r="Q289" s="2"/>
    </row>
    <row r="290" spans="1:17" ht="13">
      <c r="A290" s="2"/>
      <c r="B290" s="2"/>
      <c r="C290" s="2"/>
      <c r="D290" s="2"/>
      <c r="E290" s="2"/>
      <c r="F290" s="2"/>
      <c r="G290" s="2"/>
      <c r="H290" s="2"/>
      <c r="I290" s="2"/>
      <c r="J290" s="2"/>
      <c r="K290" s="2"/>
      <c r="L290" s="2"/>
      <c r="M290" s="2"/>
      <c r="N290" s="2"/>
      <c r="O290" s="2"/>
      <c r="P290" s="2"/>
      <c r="Q290" s="2"/>
    </row>
    <row r="291" spans="1:17" ht="13">
      <c r="A291" s="2"/>
      <c r="B291" s="2"/>
      <c r="C291" s="2"/>
      <c r="D291" s="2"/>
      <c r="E291" s="2"/>
      <c r="F291" s="2"/>
      <c r="G291" s="2"/>
      <c r="H291" s="2"/>
      <c r="I291" s="2"/>
      <c r="J291" s="2"/>
      <c r="K291" s="2"/>
      <c r="L291" s="2"/>
      <c r="M291" s="2"/>
      <c r="N291" s="2"/>
      <c r="O291" s="2"/>
      <c r="P291" s="2"/>
      <c r="Q291" s="2"/>
    </row>
    <row r="292" spans="1:17" ht="13">
      <c r="A292" s="2"/>
      <c r="B292" s="2"/>
      <c r="C292" s="2"/>
      <c r="D292" s="2"/>
      <c r="E292" s="2"/>
      <c r="F292" s="2"/>
      <c r="G292" s="2"/>
      <c r="H292" s="2"/>
      <c r="I292" s="2"/>
      <c r="J292" s="2"/>
      <c r="K292" s="2"/>
      <c r="L292" s="2"/>
      <c r="M292" s="2"/>
      <c r="N292" s="2"/>
      <c r="O292" s="2"/>
      <c r="P292" s="2"/>
      <c r="Q292" s="2"/>
    </row>
    <row r="293" spans="1:17" ht="13">
      <c r="A293" s="2"/>
      <c r="B293" s="2"/>
      <c r="C293" s="2"/>
      <c r="D293" s="2"/>
      <c r="E293" s="2"/>
      <c r="F293" s="2"/>
      <c r="G293" s="2"/>
      <c r="H293" s="2"/>
      <c r="I293" s="2"/>
      <c r="J293" s="2"/>
      <c r="K293" s="2"/>
      <c r="L293" s="2"/>
      <c r="M293" s="2"/>
      <c r="N293" s="2"/>
      <c r="O293" s="2"/>
      <c r="P293" s="2"/>
      <c r="Q293" s="2"/>
    </row>
    <row r="294" spans="1:17" ht="13">
      <c r="A294" s="2"/>
      <c r="B294" s="2"/>
      <c r="C294" s="2"/>
      <c r="D294" s="2"/>
      <c r="E294" s="2"/>
      <c r="F294" s="2"/>
      <c r="G294" s="2"/>
      <c r="H294" s="2"/>
      <c r="I294" s="2"/>
      <c r="J294" s="2"/>
      <c r="K294" s="2"/>
      <c r="L294" s="2"/>
      <c r="M294" s="2"/>
      <c r="N294" s="2"/>
      <c r="O294" s="2"/>
      <c r="P294" s="2"/>
      <c r="Q294" s="2"/>
    </row>
    <row r="295" spans="1:17" ht="13">
      <c r="A295" s="2"/>
      <c r="B295" s="2"/>
      <c r="C295" s="2"/>
      <c r="D295" s="2"/>
      <c r="E295" s="2"/>
      <c r="F295" s="2"/>
      <c r="G295" s="2"/>
      <c r="H295" s="2"/>
      <c r="I295" s="2"/>
      <c r="J295" s="2"/>
      <c r="K295" s="2"/>
      <c r="L295" s="2"/>
      <c r="M295" s="2"/>
      <c r="N295" s="2"/>
      <c r="O295" s="2"/>
      <c r="P295" s="2"/>
      <c r="Q295" s="2"/>
    </row>
    <row r="296" spans="1:17" ht="13">
      <c r="A296" s="2"/>
      <c r="B296" s="2"/>
      <c r="C296" s="2"/>
      <c r="D296" s="2"/>
      <c r="E296" s="2"/>
      <c r="F296" s="2"/>
      <c r="G296" s="2"/>
      <c r="H296" s="2"/>
      <c r="I296" s="2"/>
      <c r="J296" s="2"/>
      <c r="K296" s="2"/>
      <c r="L296" s="2"/>
      <c r="M296" s="2"/>
      <c r="N296" s="2"/>
      <c r="O296" s="2"/>
      <c r="P296" s="2"/>
      <c r="Q296" s="2"/>
    </row>
    <row r="297" spans="1:17" ht="13">
      <c r="A297" s="2"/>
      <c r="B297" s="2"/>
      <c r="C297" s="2"/>
      <c r="D297" s="2"/>
      <c r="E297" s="2"/>
      <c r="F297" s="2"/>
      <c r="G297" s="2"/>
      <c r="H297" s="2"/>
      <c r="I297" s="2"/>
      <c r="J297" s="2"/>
      <c r="K297" s="2"/>
      <c r="L297" s="2"/>
      <c r="M297" s="2"/>
      <c r="N297" s="2"/>
      <c r="O297" s="2"/>
      <c r="P297" s="2"/>
      <c r="Q297" s="2"/>
    </row>
    <row r="298" spans="1:17" ht="13">
      <c r="A298" s="2"/>
      <c r="B298" s="2"/>
      <c r="C298" s="2"/>
      <c r="D298" s="2"/>
      <c r="E298" s="2"/>
      <c r="F298" s="2"/>
      <c r="G298" s="2"/>
      <c r="H298" s="2"/>
      <c r="I298" s="2"/>
      <c r="J298" s="2"/>
      <c r="K298" s="2"/>
      <c r="L298" s="2"/>
      <c r="M298" s="2"/>
      <c r="N298" s="2"/>
      <c r="O298" s="2"/>
      <c r="P298" s="2"/>
      <c r="Q298" s="2"/>
    </row>
    <row r="299" spans="1:17" ht="13">
      <c r="A299" s="2"/>
      <c r="B299" s="2"/>
      <c r="C299" s="2"/>
      <c r="D299" s="2"/>
      <c r="E299" s="2"/>
      <c r="F299" s="2"/>
      <c r="G299" s="2"/>
      <c r="H299" s="2"/>
      <c r="I299" s="2"/>
      <c r="J299" s="2"/>
      <c r="K299" s="2"/>
      <c r="L299" s="2"/>
      <c r="M299" s="2"/>
      <c r="N299" s="2"/>
      <c r="O299" s="2"/>
      <c r="P299" s="2"/>
      <c r="Q299" s="2"/>
    </row>
    <row r="300" spans="1:17" ht="13">
      <c r="A300" s="2"/>
      <c r="B300" s="2"/>
      <c r="C300" s="2"/>
      <c r="D300" s="2"/>
      <c r="E300" s="2"/>
      <c r="F300" s="2"/>
      <c r="G300" s="2"/>
      <c r="H300" s="2"/>
      <c r="I300" s="2"/>
      <c r="J300" s="2"/>
      <c r="K300" s="2"/>
      <c r="L300" s="2"/>
      <c r="M300" s="2"/>
      <c r="N300" s="2"/>
      <c r="O300" s="2"/>
      <c r="P300" s="2"/>
      <c r="Q300" s="2"/>
    </row>
    <row r="301" spans="1:17" ht="13">
      <c r="A301" s="2"/>
      <c r="B301" s="2"/>
      <c r="C301" s="2"/>
      <c r="D301" s="2"/>
      <c r="E301" s="2"/>
      <c r="F301" s="2"/>
      <c r="G301" s="2"/>
      <c r="H301" s="2"/>
      <c r="I301" s="2"/>
      <c r="J301" s="2"/>
      <c r="K301" s="2"/>
      <c r="L301" s="2"/>
      <c r="M301" s="2"/>
      <c r="N301" s="2"/>
      <c r="O301" s="2"/>
      <c r="P301" s="2"/>
      <c r="Q301" s="2"/>
    </row>
    <row r="302" spans="1:17" ht="13">
      <c r="A302" s="2"/>
      <c r="B302" s="2"/>
      <c r="C302" s="2"/>
      <c r="D302" s="2"/>
      <c r="E302" s="2"/>
      <c r="F302" s="2"/>
      <c r="G302" s="2"/>
      <c r="H302" s="2"/>
      <c r="I302" s="2"/>
      <c r="J302" s="2"/>
      <c r="K302" s="2"/>
      <c r="L302" s="2"/>
      <c r="M302" s="2"/>
      <c r="N302" s="2"/>
      <c r="O302" s="2"/>
      <c r="P302" s="2"/>
      <c r="Q302" s="2"/>
    </row>
    <row r="303" spans="1:17" ht="13">
      <c r="A303" s="2"/>
      <c r="B303" s="2"/>
      <c r="C303" s="2"/>
      <c r="D303" s="2"/>
      <c r="E303" s="2"/>
      <c r="F303" s="2"/>
      <c r="G303" s="2"/>
      <c r="H303" s="2"/>
      <c r="I303" s="2"/>
      <c r="J303" s="2"/>
      <c r="K303" s="2"/>
      <c r="L303" s="2"/>
      <c r="M303" s="2"/>
      <c r="N303" s="2"/>
      <c r="O303" s="2"/>
      <c r="P303" s="2"/>
      <c r="Q303" s="2"/>
    </row>
    <row r="304" spans="1:17" ht="13">
      <c r="A304" s="2"/>
      <c r="B304" s="2"/>
      <c r="C304" s="2"/>
      <c r="D304" s="2"/>
      <c r="E304" s="2"/>
      <c r="F304" s="2"/>
      <c r="G304" s="2"/>
      <c r="H304" s="2"/>
      <c r="I304" s="2"/>
      <c r="J304" s="2"/>
      <c r="K304" s="2"/>
      <c r="L304" s="2"/>
      <c r="M304" s="2"/>
      <c r="N304" s="2"/>
      <c r="O304" s="2"/>
      <c r="P304" s="2"/>
      <c r="Q304" s="2"/>
    </row>
    <row r="305" spans="1:17" ht="13">
      <c r="A305" s="2"/>
      <c r="B305" s="2"/>
      <c r="C305" s="2"/>
      <c r="D305" s="2"/>
      <c r="E305" s="2"/>
      <c r="F305" s="2"/>
      <c r="G305" s="2"/>
      <c r="H305" s="2"/>
      <c r="I305" s="2"/>
      <c r="J305" s="2"/>
      <c r="K305" s="2"/>
      <c r="L305" s="2"/>
      <c r="M305" s="2"/>
      <c r="N305" s="2"/>
      <c r="O305" s="2"/>
      <c r="P305" s="2"/>
      <c r="Q305" s="2"/>
    </row>
    <row r="306" spans="1:17" ht="13">
      <c r="A306" s="2"/>
      <c r="B306" s="2"/>
      <c r="C306" s="2"/>
      <c r="D306" s="2"/>
      <c r="E306" s="2"/>
      <c r="F306" s="2"/>
      <c r="G306" s="2"/>
      <c r="H306" s="2"/>
      <c r="I306" s="2"/>
      <c r="J306" s="2"/>
      <c r="K306" s="2"/>
      <c r="L306" s="2"/>
      <c r="M306" s="2"/>
      <c r="N306" s="2"/>
      <c r="O306" s="2"/>
      <c r="P306" s="2"/>
      <c r="Q306" s="2"/>
    </row>
    <row r="307" spans="1:17" ht="13">
      <c r="A307" s="2"/>
      <c r="B307" s="2"/>
      <c r="C307" s="2"/>
      <c r="D307" s="2"/>
      <c r="E307" s="2"/>
      <c r="F307" s="2"/>
      <c r="G307" s="2"/>
      <c r="H307" s="2"/>
      <c r="I307" s="2"/>
      <c r="J307" s="2"/>
      <c r="K307" s="2"/>
      <c r="L307" s="2"/>
      <c r="M307" s="2"/>
      <c r="N307" s="2"/>
      <c r="O307" s="2"/>
      <c r="P307" s="2"/>
      <c r="Q307" s="2"/>
    </row>
    <row r="308" spans="1:17" ht="13">
      <c r="A308" s="2"/>
      <c r="B308" s="2"/>
      <c r="C308" s="2"/>
      <c r="D308" s="2"/>
      <c r="E308" s="2"/>
      <c r="F308" s="2"/>
      <c r="G308" s="2"/>
      <c r="H308" s="2"/>
      <c r="I308" s="2"/>
      <c r="J308" s="2"/>
      <c r="K308" s="2"/>
      <c r="L308" s="2"/>
      <c r="M308" s="2"/>
      <c r="N308" s="2"/>
      <c r="O308" s="2"/>
      <c r="P308" s="2"/>
      <c r="Q308" s="2"/>
    </row>
    <row r="309" spans="1:17" ht="13">
      <c r="A309" s="2"/>
      <c r="B309" s="2"/>
      <c r="C309" s="2"/>
      <c r="D309" s="2"/>
      <c r="E309" s="2"/>
      <c r="F309" s="2"/>
      <c r="G309" s="2"/>
      <c r="H309" s="2"/>
      <c r="I309" s="2"/>
      <c r="J309" s="2"/>
      <c r="K309" s="2"/>
      <c r="L309" s="2"/>
      <c r="M309" s="2"/>
      <c r="N309" s="2"/>
      <c r="O309" s="2"/>
      <c r="P309" s="2"/>
      <c r="Q309" s="2"/>
    </row>
    <row r="310" spans="1:17" ht="13">
      <c r="A310" s="2"/>
      <c r="B310" s="2"/>
      <c r="C310" s="2"/>
      <c r="D310" s="2"/>
      <c r="E310" s="2"/>
      <c r="F310" s="2"/>
      <c r="G310" s="2"/>
      <c r="H310" s="2"/>
      <c r="I310" s="2"/>
      <c r="J310" s="2"/>
      <c r="K310" s="2"/>
      <c r="L310" s="2"/>
      <c r="M310" s="2"/>
      <c r="N310" s="2"/>
      <c r="O310" s="2"/>
      <c r="P310" s="2"/>
      <c r="Q310" s="2"/>
    </row>
    <row r="311" spans="1:17" ht="13">
      <c r="A311" s="2"/>
      <c r="B311" s="2"/>
      <c r="C311" s="2"/>
      <c r="D311" s="2"/>
      <c r="E311" s="2"/>
      <c r="F311" s="2"/>
      <c r="G311" s="2"/>
      <c r="H311" s="2"/>
      <c r="I311" s="2"/>
      <c r="J311" s="2"/>
      <c r="K311" s="2"/>
      <c r="L311" s="2"/>
      <c r="M311" s="2"/>
      <c r="N311" s="2"/>
      <c r="O311" s="2"/>
      <c r="P311" s="2"/>
      <c r="Q311" s="2"/>
    </row>
    <row r="312" spans="1:17" ht="13">
      <c r="A312" s="2"/>
      <c r="B312" s="2"/>
      <c r="C312" s="2"/>
      <c r="D312" s="2"/>
      <c r="E312" s="2"/>
      <c r="F312" s="2"/>
      <c r="G312" s="2"/>
      <c r="H312" s="2"/>
      <c r="I312" s="2"/>
      <c r="J312" s="2"/>
      <c r="K312" s="2"/>
      <c r="L312" s="2"/>
      <c r="M312" s="2"/>
      <c r="N312" s="2"/>
      <c r="O312" s="2"/>
      <c r="P312" s="2"/>
      <c r="Q312" s="2"/>
    </row>
    <row r="313" spans="1:17" ht="13">
      <c r="A313" s="2"/>
      <c r="B313" s="2"/>
      <c r="C313" s="2"/>
      <c r="D313" s="2"/>
      <c r="E313" s="2"/>
      <c r="F313" s="2"/>
      <c r="G313" s="2"/>
      <c r="H313" s="2"/>
      <c r="I313" s="2"/>
      <c r="J313" s="2"/>
      <c r="K313" s="2"/>
      <c r="L313" s="2"/>
      <c r="M313" s="2"/>
      <c r="N313" s="2"/>
      <c r="O313" s="2"/>
      <c r="P313" s="2"/>
      <c r="Q313" s="2"/>
    </row>
    <row r="314" spans="1:17" ht="13">
      <c r="A314" s="2"/>
      <c r="B314" s="2"/>
      <c r="C314" s="2"/>
      <c r="D314" s="2"/>
      <c r="E314" s="2"/>
      <c r="F314" s="2"/>
      <c r="G314" s="2"/>
      <c r="H314" s="2"/>
      <c r="I314" s="2"/>
      <c r="J314" s="2"/>
      <c r="K314" s="2"/>
      <c r="L314" s="2"/>
      <c r="M314" s="2"/>
      <c r="N314" s="2"/>
      <c r="O314" s="2"/>
      <c r="P314" s="2"/>
      <c r="Q314" s="2"/>
    </row>
    <row r="315" spans="1:17" ht="13">
      <c r="A315" s="2"/>
      <c r="B315" s="2"/>
      <c r="C315" s="2"/>
      <c r="D315" s="2"/>
      <c r="E315" s="2"/>
      <c r="F315" s="2"/>
      <c r="G315" s="2"/>
      <c r="H315" s="2"/>
      <c r="I315" s="2"/>
      <c r="J315" s="2"/>
      <c r="K315" s="2"/>
      <c r="L315" s="2"/>
      <c r="M315" s="2"/>
      <c r="N315" s="2"/>
      <c r="O315" s="2"/>
      <c r="P315" s="2"/>
      <c r="Q315" s="2"/>
    </row>
    <row r="316" spans="1:17" ht="13">
      <c r="A316" s="2"/>
      <c r="B316" s="2"/>
      <c r="C316" s="2"/>
      <c r="D316" s="2"/>
      <c r="E316" s="2"/>
      <c r="F316" s="2"/>
      <c r="G316" s="2"/>
      <c r="H316" s="2"/>
      <c r="I316" s="2"/>
      <c r="J316" s="2"/>
      <c r="K316" s="2"/>
      <c r="L316" s="2"/>
      <c r="M316" s="2"/>
      <c r="N316" s="2"/>
      <c r="O316" s="2"/>
      <c r="P316" s="2"/>
      <c r="Q316" s="2"/>
    </row>
    <row r="317" spans="1:17" ht="13">
      <c r="A317" s="2"/>
      <c r="B317" s="2"/>
      <c r="C317" s="2"/>
      <c r="D317" s="2"/>
      <c r="E317" s="2"/>
      <c r="F317" s="2"/>
      <c r="G317" s="2"/>
      <c r="H317" s="2"/>
      <c r="I317" s="2"/>
      <c r="J317" s="2"/>
      <c r="K317" s="2"/>
      <c r="L317" s="2"/>
      <c r="M317" s="2"/>
      <c r="N317" s="2"/>
      <c r="O317" s="2"/>
      <c r="P317" s="2"/>
      <c r="Q317" s="2"/>
    </row>
    <row r="318" spans="1:17" ht="13">
      <c r="A318" s="2"/>
      <c r="B318" s="2"/>
      <c r="C318" s="2"/>
      <c r="D318" s="2"/>
      <c r="E318" s="2"/>
      <c r="F318" s="2"/>
      <c r="G318" s="2"/>
      <c r="H318" s="2"/>
      <c r="I318" s="2"/>
      <c r="J318" s="2"/>
      <c r="K318" s="2"/>
      <c r="L318" s="2"/>
      <c r="M318" s="2"/>
      <c r="N318" s="2"/>
      <c r="O318" s="2"/>
      <c r="P318" s="2"/>
      <c r="Q318" s="2"/>
    </row>
    <row r="319" spans="1:17" ht="13">
      <c r="A319" s="2"/>
      <c r="B319" s="2"/>
      <c r="C319" s="2"/>
      <c r="D319" s="2"/>
      <c r="E319" s="2"/>
      <c r="F319" s="2"/>
      <c r="G319" s="2"/>
      <c r="H319" s="2"/>
      <c r="I319" s="2"/>
      <c r="J319" s="2"/>
      <c r="K319" s="2"/>
      <c r="L319" s="2"/>
      <c r="M319" s="2"/>
      <c r="N319" s="2"/>
      <c r="O319" s="2"/>
      <c r="P319" s="2"/>
      <c r="Q319" s="2"/>
    </row>
    <row r="320" spans="1:17" ht="13">
      <c r="A320" s="2"/>
      <c r="B320" s="2"/>
      <c r="C320" s="2"/>
      <c r="D320" s="2"/>
      <c r="E320" s="2"/>
      <c r="F320" s="2"/>
      <c r="G320" s="2"/>
      <c r="H320" s="2"/>
      <c r="I320" s="2"/>
      <c r="J320" s="2"/>
      <c r="K320" s="2"/>
      <c r="L320" s="2"/>
      <c r="M320" s="2"/>
      <c r="N320" s="2"/>
      <c r="O320" s="2"/>
      <c r="P320" s="2"/>
      <c r="Q320" s="2"/>
    </row>
    <row r="321" spans="1:17" ht="13">
      <c r="A321" s="2"/>
      <c r="B321" s="2"/>
      <c r="C321" s="2"/>
      <c r="D321" s="2"/>
      <c r="E321" s="2"/>
      <c r="F321" s="2"/>
      <c r="G321" s="2"/>
      <c r="H321" s="2"/>
      <c r="I321" s="2"/>
      <c r="J321" s="2"/>
      <c r="K321" s="2"/>
      <c r="L321" s="2"/>
      <c r="M321" s="2"/>
      <c r="N321" s="2"/>
      <c r="O321" s="2"/>
      <c r="P321" s="2"/>
      <c r="Q321" s="2"/>
    </row>
    <row r="322" spans="1:17" ht="13">
      <c r="A322" s="2"/>
      <c r="B322" s="2"/>
      <c r="C322" s="2"/>
      <c r="D322" s="2"/>
      <c r="E322" s="2"/>
      <c r="F322" s="2"/>
      <c r="G322" s="2"/>
      <c r="H322" s="2"/>
      <c r="I322" s="2"/>
      <c r="J322" s="2"/>
      <c r="K322" s="2"/>
      <c r="L322" s="2"/>
      <c r="M322" s="2"/>
      <c r="N322" s="2"/>
      <c r="O322" s="2"/>
      <c r="P322" s="2"/>
      <c r="Q322" s="2"/>
    </row>
    <row r="323" spans="1:17" ht="13">
      <c r="A323" s="2"/>
      <c r="B323" s="2"/>
      <c r="C323" s="2"/>
      <c r="D323" s="2"/>
      <c r="E323" s="2"/>
      <c r="F323" s="2"/>
      <c r="G323" s="2"/>
      <c r="H323" s="2"/>
      <c r="I323" s="2"/>
      <c r="J323" s="2"/>
      <c r="K323" s="2"/>
      <c r="L323" s="2"/>
      <c r="M323" s="2"/>
      <c r="N323" s="2"/>
      <c r="O323" s="2"/>
      <c r="P323" s="2"/>
      <c r="Q323" s="2"/>
    </row>
    <row r="324" spans="1:17" ht="13">
      <c r="A324" s="2"/>
      <c r="B324" s="2"/>
      <c r="C324" s="2"/>
      <c r="D324" s="2"/>
      <c r="E324" s="2"/>
      <c r="F324" s="2"/>
      <c r="G324" s="2"/>
      <c r="H324" s="2"/>
      <c r="I324" s="2"/>
      <c r="J324" s="2"/>
      <c r="K324" s="2"/>
      <c r="L324" s="2"/>
      <c r="M324" s="2"/>
      <c r="N324" s="2"/>
      <c r="O324" s="2"/>
      <c r="P324" s="2"/>
      <c r="Q324" s="2"/>
    </row>
    <row r="325" spans="1:17" ht="13">
      <c r="A325" s="2"/>
      <c r="B325" s="2"/>
      <c r="C325" s="2"/>
      <c r="D325" s="2"/>
      <c r="E325" s="2"/>
      <c r="F325" s="2"/>
      <c r="G325" s="2"/>
      <c r="H325" s="2"/>
      <c r="I325" s="2"/>
      <c r="J325" s="2"/>
      <c r="K325" s="2"/>
      <c r="L325" s="2"/>
      <c r="M325" s="2"/>
      <c r="N325" s="2"/>
      <c r="O325" s="2"/>
      <c r="P325" s="2"/>
      <c r="Q325" s="2"/>
    </row>
    <row r="326" spans="1:17" ht="13">
      <c r="A326" s="2"/>
      <c r="B326" s="2"/>
      <c r="C326" s="2"/>
      <c r="D326" s="2"/>
      <c r="E326" s="2"/>
      <c r="F326" s="2"/>
      <c r="G326" s="2"/>
      <c r="H326" s="2"/>
      <c r="I326" s="2"/>
      <c r="J326" s="2"/>
      <c r="K326" s="2"/>
      <c r="L326" s="2"/>
      <c r="M326" s="2"/>
      <c r="N326" s="2"/>
      <c r="O326" s="2"/>
      <c r="P326" s="2"/>
      <c r="Q326" s="2"/>
    </row>
    <row r="327" spans="1:17" ht="13">
      <c r="A327" s="2"/>
      <c r="B327" s="2"/>
      <c r="C327" s="2"/>
      <c r="D327" s="2"/>
      <c r="E327" s="2"/>
      <c r="F327" s="2"/>
      <c r="G327" s="2"/>
      <c r="H327" s="2"/>
      <c r="I327" s="2"/>
      <c r="J327" s="2"/>
      <c r="K327" s="2"/>
      <c r="L327" s="2"/>
      <c r="M327" s="2"/>
      <c r="N327" s="2"/>
      <c r="O327" s="2"/>
      <c r="P327" s="2"/>
      <c r="Q327" s="2"/>
    </row>
    <row r="328" spans="1:17" ht="13">
      <c r="A328" s="2"/>
      <c r="B328" s="2"/>
      <c r="C328" s="2"/>
      <c r="D328" s="2"/>
      <c r="E328" s="2"/>
      <c r="F328" s="2"/>
      <c r="G328" s="2"/>
      <c r="H328" s="2"/>
      <c r="I328" s="2"/>
      <c r="J328" s="2"/>
      <c r="K328" s="2"/>
      <c r="L328" s="2"/>
      <c r="M328" s="2"/>
      <c r="N328" s="2"/>
      <c r="O328" s="2"/>
      <c r="P328" s="2"/>
      <c r="Q328" s="2"/>
    </row>
    <row r="329" spans="1:17" ht="13">
      <c r="A329" s="2"/>
      <c r="B329" s="2"/>
      <c r="C329" s="2"/>
      <c r="D329" s="2"/>
      <c r="E329" s="2"/>
      <c r="F329" s="2"/>
      <c r="G329" s="2"/>
      <c r="H329" s="2"/>
      <c r="I329" s="2"/>
      <c r="J329" s="2"/>
      <c r="K329" s="2"/>
      <c r="L329" s="2"/>
      <c r="M329" s="2"/>
      <c r="N329" s="2"/>
      <c r="O329" s="2"/>
      <c r="P329" s="2"/>
      <c r="Q329" s="2"/>
    </row>
    <row r="330" spans="1:17" ht="13">
      <c r="A330" s="2"/>
      <c r="B330" s="2"/>
      <c r="C330" s="2"/>
      <c r="D330" s="2"/>
      <c r="E330" s="2"/>
      <c r="F330" s="2"/>
      <c r="G330" s="2"/>
      <c r="H330" s="2"/>
      <c r="I330" s="2"/>
      <c r="J330" s="2"/>
      <c r="K330" s="2"/>
      <c r="L330" s="2"/>
      <c r="M330" s="2"/>
      <c r="N330" s="2"/>
      <c r="O330" s="2"/>
      <c r="P330" s="2"/>
      <c r="Q330" s="2"/>
    </row>
    <row r="331" spans="1:17" ht="13">
      <c r="A331" s="2"/>
      <c r="B331" s="2"/>
      <c r="C331" s="2"/>
      <c r="D331" s="2"/>
      <c r="E331" s="2"/>
      <c r="F331" s="2"/>
      <c r="G331" s="2"/>
      <c r="H331" s="2"/>
      <c r="I331" s="2"/>
      <c r="J331" s="2"/>
      <c r="K331" s="2"/>
      <c r="L331" s="2"/>
      <c r="M331" s="2"/>
      <c r="N331" s="2"/>
      <c r="O331" s="2"/>
      <c r="P331" s="2"/>
      <c r="Q331" s="2"/>
    </row>
    <row r="332" spans="1:17" ht="13">
      <c r="A332" s="2"/>
      <c r="B332" s="2"/>
      <c r="C332" s="2"/>
      <c r="D332" s="2"/>
      <c r="E332" s="2"/>
      <c r="F332" s="2"/>
      <c r="G332" s="2"/>
      <c r="H332" s="2"/>
      <c r="I332" s="2"/>
      <c r="J332" s="2"/>
      <c r="K332" s="2"/>
      <c r="L332" s="2"/>
      <c r="M332" s="2"/>
      <c r="N332" s="2"/>
      <c r="O332" s="2"/>
      <c r="P332" s="2"/>
      <c r="Q332" s="2"/>
    </row>
    <row r="333" spans="1:17" ht="13">
      <c r="A333" s="2"/>
      <c r="B333" s="2"/>
      <c r="C333" s="2"/>
      <c r="D333" s="2"/>
      <c r="E333" s="2"/>
      <c r="F333" s="2"/>
      <c r="G333" s="2"/>
      <c r="H333" s="2"/>
      <c r="I333" s="2"/>
      <c r="J333" s="2"/>
      <c r="K333" s="2"/>
      <c r="L333" s="2"/>
      <c r="M333" s="2"/>
      <c r="N333" s="2"/>
      <c r="O333" s="2"/>
      <c r="P333" s="2"/>
      <c r="Q333" s="2"/>
    </row>
    <row r="334" spans="1:17" ht="13">
      <c r="A334" s="2"/>
      <c r="B334" s="2"/>
      <c r="C334" s="2"/>
      <c r="D334" s="2"/>
      <c r="E334" s="2"/>
      <c r="F334" s="2"/>
      <c r="G334" s="2"/>
      <c r="H334" s="2"/>
      <c r="I334" s="2"/>
      <c r="J334" s="2"/>
      <c r="K334" s="2"/>
      <c r="L334" s="2"/>
      <c r="M334" s="2"/>
      <c r="N334" s="2"/>
      <c r="O334" s="2"/>
      <c r="P334" s="2"/>
      <c r="Q334" s="2"/>
    </row>
    <row r="335" spans="1:17" ht="13">
      <c r="A335" s="2"/>
      <c r="B335" s="2"/>
      <c r="C335" s="2"/>
      <c r="D335" s="2"/>
      <c r="E335" s="2"/>
      <c r="F335" s="2"/>
      <c r="G335" s="2"/>
      <c r="H335" s="2"/>
      <c r="I335" s="2"/>
      <c r="J335" s="2"/>
      <c r="K335" s="2"/>
      <c r="L335" s="2"/>
      <c r="M335" s="2"/>
      <c r="N335" s="2"/>
      <c r="O335" s="2"/>
      <c r="P335" s="2"/>
      <c r="Q335" s="2"/>
    </row>
    <row r="336" spans="1:17" ht="13">
      <c r="A336" s="2"/>
      <c r="B336" s="2"/>
      <c r="C336" s="2"/>
      <c r="D336" s="2"/>
      <c r="E336" s="2"/>
      <c r="F336" s="2"/>
      <c r="G336" s="2"/>
      <c r="H336" s="2"/>
      <c r="I336" s="2"/>
      <c r="J336" s="2"/>
      <c r="K336" s="2"/>
      <c r="L336" s="2"/>
      <c r="M336" s="2"/>
      <c r="N336" s="2"/>
      <c r="O336" s="2"/>
      <c r="P336" s="2"/>
      <c r="Q336" s="2"/>
    </row>
    <row r="337" spans="1:17" ht="13">
      <c r="A337" s="2"/>
      <c r="B337" s="2"/>
      <c r="C337" s="2"/>
      <c r="D337" s="2"/>
      <c r="E337" s="2"/>
      <c r="F337" s="2"/>
      <c r="G337" s="2"/>
      <c r="H337" s="2"/>
      <c r="I337" s="2"/>
      <c r="J337" s="2"/>
      <c r="K337" s="2"/>
      <c r="L337" s="2"/>
      <c r="M337" s="2"/>
      <c r="N337" s="2"/>
      <c r="O337" s="2"/>
      <c r="P337" s="2"/>
      <c r="Q337" s="2"/>
    </row>
    <row r="338" spans="1:17" ht="13">
      <c r="A338" s="2"/>
      <c r="B338" s="2"/>
      <c r="C338" s="2"/>
      <c r="D338" s="2"/>
      <c r="E338" s="2"/>
      <c r="F338" s="2"/>
      <c r="G338" s="2"/>
      <c r="H338" s="2"/>
      <c r="I338" s="2"/>
      <c r="J338" s="2"/>
      <c r="K338" s="2"/>
      <c r="L338" s="2"/>
      <c r="M338" s="2"/>
      <c r="N338" s="2"/>
      <c r="O338" s="2"/>
      <c r="P338" s="2"/>
      <c r="Q338" s="2"/>
    </row>
    <row r="339" spans="1:17" ht="13">
      <c r="A339" s="2"/>
      <c r="B339" s="2"/>
      <c r="C339" s="2"/>
      <c r="D339" s="2"/>
      <c r="E339" s="2"/>
      <c r="F339" s="2"/>
      <c r="G339" s="2"/>
      <c r="H339" s="2"/>
      <c r="I339" s="2"/>
      <c r="J339" s="2"/>
      <c r="K339" s="2"/>
      <c r="L339" s="2"/>
      <c r="M339" s="2"/>
      <c r="N339" s="2"/>
      <c r="O339" s="2"/>
      <c r="P339" s="2"/>
      <c r="Q339" s="2"/>
    </row>
    <row r="340" spans="1:17" ht="13">
      <c r="A340" s="2"/>
      <c r="B340" s="2"/>
      <c r="C340" s="2"/>
      <c r="D340" s="2"/>
      <c r="E340" s="2"/>
      <c r="F340" s="2"/>
      <c r="G340" s="2"/>
      <c r="H340" s="2"/>
      <c r="I340" s="2"/>
      <c r="J340" s="2"/>
      <c r="K340" s="2"/>
      <c r="L340" s="2"/>
      <c r="M340" s="2"/>
      <c r="N340" s="2"/>
      <c r="O340" s="2"/>
      <c r="P340" s="2"/>
      <c r="Q340" s="2"/>
    </row>
    <row r="341" spans="1:17" ht="13">
      <c r="A341" s="2"/>
      <c r="B341" s="2"/>
      <c r="C341" s="2"/>
      <c r="D341" s="2"/>
      <c r="E341" s="2"/>
      <c r="F341" s="2"/>
      <c r="G341" s="2"/>
      <c r="H341" s="2"/>
      <c r="I341" s="2"/>
      <c r="J341" s="2"/>
      <c r="K341" s="2"/>
      <c r="L341" s="2"/>
      <c r="M341" s="2"/>
      <c r="N341" s="2"/>
      <c r="O341" s="2"/>
      <c r="P341" s="2"/>
      <c r="Q341" s="2"/>
    </row>
    <row r="342" spans="1:17" ht="13">
      <c r="A342" s="2"/>
      <c r="B342" s="2"/>
      <c r="C342" s="2"/>
      <c r="D342" s="2"/>
      <c r="E342" s="2"/>
      <c r="F342" s="2"/>
      <c r="G342" s="2"/>
      <c r="H342" s="2"/>
      <c r="I342" s="2"/>
      <c r="J342" s="2"/>
      <c r="K342" s="2"/>
      <c r="L342" s="2"/>
      <c r="M342" s="2"/>
      <c r="N342" s="2"/>
      <c r="O342" s="2"/>
      <c r="P342" s="2"/>
      <c r="Q342" s="2"/>
    </row>
    <row r="343" spans="1:17" ht="13">
      <c r="A343" s="2"/>
      <c r="B343" s="2"/>
      <c r="C343" s="2"/>
      <c r="D343" s="2"/>
      <c r="E343" s="2"/>
      <c r="F343" s="2"/>
      <c r="G343" s="2"/>
      <c r="H343" s="2"/>
      <c r="I343" s="2"/>
      <c r="J343" s="2"/>
      <c r="K343" s="2"/>
      <c r="L343" s="2"/>
      <c r="M343" s="2"/>
      <c r="N343" s="2"/>
      <c r="O343" s="2"/>
      <c r="P343" s="2"/>
      <c r="Q343" s="2"/>
    </row>
    <row r="344" spans="1:17" ht="13">
      <c r="A344" s="2"/>
      <c r="B344" s="2"/>
      <c r="C344" s="2"/>
      <c r="D344" s="2"/>
      <c r="E344" s="2"/>
      <c r="F344" s="2"/>
      <c r="G344" s="2"/>
      <c r="H344" s="2"/>
      <c r="I344" s="2"/>
      <c r="J344" s="2"/>
      <c r="K344" s="2"/>
      <c r="L344" s="2"/>
      <c r="M344" s="2"/>
      <c r="N344" s="2"/>
      <c r="O344" s="2"/>
      <c r="P344" s="2"/>
      <c r="Q344" s="2"/>
    </row>
    <row r="345" spans="1:17" ht="13">
      <c r="A345" s="2"/>
      <c r="B345" s="2"/>
      <c r="C345" s="2"/>
      <c r="D345" s="2"/>
      <c r="E345" s="2"/>
      <c r="F345" s="2"/>
      <c r="G345" s="2"/>
      <c r="H345" s="2"/>
      <c r="I345" s="2"/>
      <c r="J345" s="2"/>
      <c r="K345" s="2"/>
      <c r="L345" s="2"/>
      <c r="M345" s="2"/>
      <c r="N345" s="2"/>
      <c r="O345" s="2"/>
      <c r="P345" s="2"/>
      <c r="Q345" s="2"/>
    </row>
    <row r="346" spans="1:17" ht="13">
      <c r="A346" s="2"/>
      <c r="B346" s="2"/>
      <c r="C346" s="2"/>
      <c r="D346" s="2"/>
      <c r="E346" s="2"/>
      <c r="F346" s="2"/>
      <c r="G346" s="2"/>
      <c r="H346" s="2"/>
      <c r="I346" s="2"/>
      <c r="J346" s="2"/>
      <c r="K346" s="2"/>
      <c r="L346" s="2"/>
      <c r="M346" s="2"/>
      <c r="N346" s="2"/>
      <c r="O346" s="2"/>
      <c r="P346" s="2"/>
      <c r="Q346" s="2"/>
    </row>
    <row r="347" spans="1:17" ht="13">
      <c r="A347" s="2"/>
      <c r="B347" s="2"/>
      <c r="C347" s="2"/>
      <c r="D347" s="2"/>
      <c r="E347" s="2"/>
      <c r="F347" s="2"/>
      <c r="G347" s="2"/>
      <c r="H347" s="2"/>
      <c r="I347" s="2"/>
      <c r="J347" s="2"/>
      <c r="K347" s="2"/>
      <c r="L347" s="2"/>
      <c r="M347" s="2"/>
      <c r="N347" s="2"/>
      <c r="O347" s="2"/>
      <c r="P347" s="2"/>
      <c r="Q347" s="2"/>
    </row>
    <row r="348" spans="1:17" ht="13">
      <c r="A348" s="2"/>
      <c r="B348" s="2"/>
      <c r="C348" s="2"/>
      <c r="D348" s="2"/>
      <c r="E348" s="2"/>
      <c r="F348" s="2"/>
      <c r="G348" s="2"/>
      <c r="H348" s="2"/>
      <c r="I348" s="2"/>
      <c r="J348" s="2"/>
      <c r="K348" s="2"/>
      <c r="L348" s="2"/>
      <c r="M348" s="2"/>
      <c r="N348" s="2"/>
      <c r="O348" s="2"/>
      <c r="P348" s="2"/>
      <c r="Q348" s="2"/>
    </row>
    <row r="349" spans="1:17" ht="13">
      <c r="A349" s="2"/>
      <c r="B349" s="2"/>
      <c r="C349" s="2"/>
      <c r="D349" s="2"/>
      <c r="E349" s="2"/>
      <c r="F349" s="2"/>
      <c r="G349" s="2"/>
      <c r="H349" s="2"/>
      <c r="I349" s="2"/>
      <c r="J349" s="2"/>
      <c r="K349" s="2"/>
      <c r="L349" s="2"/>
      <c r="M349" s="2"/>
      <c r="N349" s="2"/>
      <c r="O349" s="2"/>
      <c r="P349" s="2"/>
      <c r="Q349" s="2"/>
    </row>
    <row r="350" spans="1:17" ht="13">
      <c r="A350" s="2"/>
      <c r="B350" s="2"/>
      <c r="C350" s="2"/>
      <c r="D350" s="2"/>
      <c r="E350" s="2"/>
      <c r="F350" s="2"/>
      <c r="G350" s="2"/>
      <c r="H350" s="2"/>
      <c r="I350" s="2"/>
      <c r="J350" s="2"/>
      <c r="K350" s="2"/>
      <c r="L350" s="2"/>
      <c r="M350" s="2"/>
      <c r="N350" s="2"/>
      <c r="O350" s="2"/>
      <c r="P350" s="2"/>
      <c r="Q350" s="2"/>
    </row>
    <row r="351" spans="1:17" ht="13">
      <c r="A351" s="2"/>
      <c r="B351" s="2"/>
      <c r="C351" s="2"/>
      <c r="D351" s="2"/>
      <c r="E351" s="2"/>
      <c r="F351" s="2"/>
      <c r="G351" s="2"/>
      <c r="H351" s="2"/>
      <c r="I351" s="2"/>
      <c r="J351" s="2"/>
      <c r="K351" s="2"/>
      <c r="L351" s="2"/>
      <c r="M351" s="2"/>
      <c r="N351" s="2"/>
      <c r="O351" s="2"/>
      <c r="P351" s="2"/>
      <c r="Q351" s="2"/>
    </row>
    <row r="352" spans="1:17" ht="13">
      <c r="A352" s="2"/>
      <c r="B352" s="2"/>
      <c r="C352" s="2"/>
      <c r="D352" s="2"/>
      <c r="E352" s="2"/>
      <c r="F352" s="2"/>
      <c r="G352" s="2"/>
      <c r="H352" s="2"/>
      <c r="I352" s="2"/>
      <c r="J352" s="2"/>
      <c r="K352" s="2"/>
      <c r="L352" s="2"/>
      <c r="M352" s="2"/>
      <c r="N352" s="2"/>
      <c r="O352" s="2"/>
      <c r="P352" s="2"/>
      <c r="Q352" s="2"/>
    </row>
    <row r="353" spans="1:17" ht="13">
      <c r="A353" s="2"/>
      <c r="B353" s="2"/>
      <c r="C353" s="2"/>
      <c r="D353" s="2"/>
      <c r="E353" s="2"/>
      <c r="F353" s="2"/>
      <c r="G353" s="2"/>
      <c r="H353" s="2"/>
      <c r="I353" s="2"/>
      <c r="J353" s="2"/>
      <c r="K353" s="2"/>
      <c r="L353" s="2"/>
      <c r="M353" s="2"/>
      <c r="N353" s="2"/>
      <c r="O353" s="2"/>
      <c r="P353" s="2"/>
      <c r="Q353" s="2"/>
    </row>
    <row r="354" spans="1:17" ht="13">
      <c r="A354" s="2"/>
      <c r="B354" s="2"/>
      <c r="C354" s="2"/>
      <c r="D354" s="2"/>
      <c r="E354" s="2"/>
      <c r="F354" s="2"/>
      <c r="G354" s="2"/>
      <c r="H354" s="2"/>
      <c r="I354" s="2"/>
      <c r="J354" s="2"/>
      <c r="K354" s="2"/>
      <c r="L354" s="2"/>
      <c r="M354" s="2"/>
      <c r="N354" s="2"/>
      <c r="O354" s="2"/>
      <c r="P354" s="2"/>
      <c r="Q354" s="2"/>
    </row>
    <row r="355" spans="1:17" ht="13">
      <c r="A355" s="2"/>
      <c r="B355" s="2"/>
      <c r="C355" s="2"/>
      <c r="D355" s="2"/>
      <c r="E355" s="2"/>
      <c r="F355" s="2"/>
      <c r="G355" s="2"/>
      <c r="H355" s="2"/>
      <c r="I355" s="2"/>
      <c r="J355" s="2"/>
      <c r="K355" s="2"/>
      <c r="L355" s="2"/>
      <c r="M355" s="2"/>
      <c r="N355" s="2"/>
      <c r="O355" s="2"/>
      <c r="P355" s="2"/>
      <c r="Q355" s="2"/>
    </row>
    <row r="356" spans="1:17" ht="13">
      <c r="A356" s="2"/>
      <c r="B356" s="2"/>
      <c r="C356" s="2"/>
      <c r="D356" s="2"/>
      <c r="E356" s="2"/>
      <c r="F356" s="2"/>
      <c r="G356" s="2"/>
      <c r="H356" s="2"/>
      <c r="I356" s="2"/>
      <c r="J356" s="2"/>
      <c r="K356" s="2"/>
      <c r="L356" s="2"/>
      <c r="M356" s="2"/>
      <c r="N356" s="2"/>
      <c r="O356" s="2"/>
      <c r="P356" s="2"/>
      <c r="Q356" s="2"/>
    </row>
    <row r="357" spans="1:17" ht="13">
      <c r="A357" s="2"/>
      <c r="B357" s="2"/>
      <c r="C357" s="2"/>
      <c r="D357" s="2"/>
      <c r="E357" s="2"/>
      <c r="F357" s="2"/>
      <c r="G357" s="2"/>
      <c r="H357" s="2"/>
      <c r="I357" s="2"/>
      <c r="J357" s="2"/>
      <c r="K357" s="2"/>
      <c r="L357" s="2"/>
      <c r="M357" s="2"/>
      <c r="N357" s="2"/>
      <c r="O357" s="2"/>
      <c r="P357" s="2"/>
      <c r="Q357" s="2"/>
    </row>
    <row r="358" spans="1:17" ht="13">
      <c r="A358" s="2"/>
      <c r="B358" s="2"/>
      <c r="C358" s="2"/>
      <c r="D358" s="2"/>
      <c r="E358" s="2"/>
      <c r="F358" s="2"/>
      <c r="G358" s="2"/>
      <c r="H358" s="2"/>
      <c r="I358" s="2"/>
      <c r="J358" s="2"/>
      <c r="K358" s="2"/>
      <c r="L358" s="2"/>
      <c r="M358" s="2"/>
      <c r="N358" s="2"/>
      <c r="O358" s="2"/>
      <c r="P358" s="2"/>
      <c r="Q358" s="2"/>
    </row>
    <row r="359" spans="1:17" ht="13">
      <c r="A359" s="2"/>
      <c r="B359" s="2"/>
      <c r="C359" s="2"/>
      <c r="D359" s="2"/>
      <c r="E359" s="2"/>
      <c r="F359" s="2"/>
      <c r="G359" s="2"/>
      <c r="H359" s="2"/>
      <c r="I359" s="2"/>
      <c r="J359" s="2"/>
      <c r="K359" s="2"/>
      <c r="L359" s="2"/>
      <c r="M359" s="2"/>
      <c r="N359" s="2"/>
      <c r="O359" s="2"/>
      <c r="P359" s="2"/>
      <c r="Q359" s="2"/>
    </row>
    <row r="360" spans="1:17" ht="13">
      <c r="A360" s="2"/>
      <c r="B360" s="2"/>
      <c r="C360" s="2"/>
      <c r="D360" s="2"/>
      <c r="E360" s="2"/>
      <c r="F360" s="2"/>
      <c r="G360" s="2"/>
      <c r="H360" s="2"/>
      <c r="I360" s="2"/>
      <c r="J360" s="2"/>
      <c r="K360" s="2"/>
      <c r="L360" s="2"/>
      <c r="M360" s="2"/>
      <c r="N360" s="2"/>
      <c r="O360" s="2"/>
      <c r="P360" s="2"/>
      <c r="Q360" s="2"/>
    </row>
    <row r="361" spans="1:17" ht="13">
      <c r="A361" s="2"/>
      <c r="B361" s="2"/>
      <c r="C361" s="2"/>
      <c r="D361" s="2"/>
      <c r="E361" s="2"/>
      <c r="F361" s="2"/>
      <c r="G361" s="2"/>
      <c r="H361" s="2"/>
      <c r="I361" s="2"/>
      <c r="J361" s="2"/>
      <c r="K361" s="2"/>
      <c r="L361" s="2"/>
      <c r="M361" s="2"/>
      <c r="N361" s="2"/>
      <c r="O361" s="2"/>
      <c r="P361" s="2"/>
      <c r="Q361" s="2"/>
    </row>
    <row r="362" spans="1:17" ht="13">
      <c r="A362" s="2"/>
      <c r="B362" s="2"/>
      <c r="C362" s="2"/>
      <c r="D362" s="2"/>
      <c r="E362" s="2"/>
      <c r="F362" s="2"/>
      <c r="G362" s="2"/>
      <c r="H362" s="2"/>
      <c r="I362" s="2"/>
      <c r="J362" s="2"/>
      <c r="K362" s="2"/>
      <c r="L362" s="2"/>
      <c r="M362" s="2"/>
      <c r="N362" s="2"/>
      <c r="O362" s="2"/>
      <c r="P362" s="2"/>
      <c r="Q362" s="2"/>
    </row>
    <row r="363" spans="1:17" ht="13">
      <c r="A363" s="2"/>
      <c r="B363" s="2"/>
      <c r="C363" s="2"/>
      <c r="D363" s="2"/>
      <c r="E363" s="2"/>
      <c r="F363" s="2"/>
      <c r="G363" s="2"/>
      <c r="H363" s="2"/>
      <c r="I363" s="2"/>
      <c r="J363" s="2"/>
      <c r="K363" s="2"/>
      <c r="L363" s="2"/>
      <c r="M363" s="2"/>
      <c r="N363" s="2"/>
      <c r="O363" s="2"/>
      <c r="P363" s="2"/>
      <c r="Q363" s="2"/>
    </row>
    <row r="364" spans="1:17" ht="13">
      <c r="A364" s="2"/>
      <c r="B364" s="2"/>
      <c r="C364" s="2"/>
      <c r="D364" s="2"/>
      <c r="E364" s="2"/>
      <c r="F364" s="2"/>
      <c r="G364" s="2"/>
      <c r="H364" s="2"/>
      <c r="I364" s="2"/>
      <c r="J364" s="2"/>
      <c r="K364" s="2"/>
      <c r="L364" s="2"/>
      <c r="M364" s="2"/>
      <c r="N364" s="2"/>
      <c r="O364" s="2"/>
      <c r="P364" s="2"/>
      <c r="Q364" s="2"/>
    </row>
    <row r="365" spans="1:17" ht="13">
      <c r="A365" s="2"/>
      <c r="B365" s="2"/>
      <c r="C365" s="2"/>
      <c r="D365" s="2"/>
      <c r="E365" s="2"/>
      <c r="F365" s="2"/>
      <c r="G365" s="2"/>
      <c r="H365" s="2"/>
      <c r="I365" s="2"/>
      <c r="J365" s="2"/>
      <c r="K365" s="2"/>
      <c r="L365" s="2"/>
      <c r="M365" s="2"/>
      <c r="N365" s="2"/>
      <c r="O365" s="2"/>
      <c r="P365" s="2"/>
      <c r="Q365" s="2"/>
    </row>
    <row r="366" spans="1:17" ht="13">
      <c r="A366" s="2"/>
      <c r="B366" s="2"/>
      <c r="C366" s="2"/>
      <c r="D366" s="2"/>
      <c r="E366" s="2"/>
      <c r="F366" s="2"/>
      <c r="G366" s="2"/>
      <c r="H366" s="2"/>
      <c r="I366" s="2"/>
      <c r="J366" s="2"/>
      <c r="K366" s="2"/>
      <c r="L366" s="2"/>
      <c r="M366" s="2"/>
      <c r="N366" s="2"/>
      <c r="O366" s="2"/>
      <c r="P366" s="2"/>
      <c r="Q366" s="2"/>
    </row>
    <row r="367" spans="1:17" ht="13">
      <c r="A367" s="2"/>
      <c r="B367" s="2"/>
      <c r="C367" s="2"/>
      <c r="D367" s="2"/>
      <c r="E367" s="2"/>
      <c r="F367" s="2"/>
      <c r="G367" s="2"/>
      <c r="H367" s="2"/>
      <c r="I367" s="2"/>
      <c r="J367" s="2"/>
      <c r="K367" s="2"/>
      <c r="L367" s="2"/>
      <c r="M367" s="2"/>
      <c r="N367" s="2"/>
      <c r="O367" s="2"/>
      <c r="P367" s="2"/>
      <c r="Q367" s="2"/>
    </row>
    <row r="368" spans="1:17" ht="13">
      <c r="A368" s="2"/>
      <c r="B368" s="2"/>
      <c r="C368" s="2"/>
      <c r="D368" s="2"/>
      <c r="E368" s="2"/>
      <c r="F368" s="2"/>
      <c r="G368" s="2"/>
      <c r="H368" s="2"/>
      <c r="I368" s="2"/>
      <c r="J368" s="2"/>
      <c r="K368" s="2"/>
      <c r="L368" s="2"/>
      <c r="M368" s="2"/>
      <c r="N368" s="2"/>
      <c r="O368" s="2"/>
      <c r="P368" s="2"/>
      <c r="Q368" s="2"/>
    </row>
    <row r="369" spans="1:17" ht="13">
      <c r="A369" s="2"/>
      <c r="B369" s="2"/>
      <c r="C369" s="2"/>
      <c r="D369" s="2"/>
      <c r="E369" s="2"/>
      <c r="F369" s="2"/>
      <c r="G369" s="2"/>
      <c r="H369" s="2"/>
      <c r="I369" s="2"/>
      <c r="J369" s="2"/>
      <c r="K369" s="2"/>
      <c r="L369" s="2"/>
      <c r="M369" s="2"/>
      <c r="N369" s="2"/>
      <c r="O369" s="2"/>
      <c r="P369" s="2"/>
      <c r="Q369" s="2"/>
    </row>
    <row r="370" spans="1:17" ht="13">
      <c r="A370" s="2"/>
      <c r="B370" s="2"/>
      <c r="C370" s="2"/>
      <c r="D370" s="2"/>
      <c r="E370" s="2"/>
      <c r="F370" s="2"/>
      <c r="G370" s="2"/>
      <c r="H370" s="2"/>
      <c r="I370" s="2"/>
      <c r="J370" s="2"/>
      <c r="K370" s="2"/>
      <c r="L370" s="2"/>
      <c r="M370" s="2"/>
      <c r="N370" s="2"/>
      <c r="O370" s="2"/>
      <c r="P370" s="2"/>
      <c r="Q370" s="2"/>
    </row>
    <row r="371" spans="1:17" ht="13">
      <c r="A371" s="2"/>
      <c r="B371" s="2"/>
      <c r="C371" s="2"/>
      <c r="D371" s="2"/>
      <c r="E371" s="2"/>
      <c r="F371" s="2"/>
      <c r="G371" s="2"/>
      <c r="H371" s="2"/>
      <c r="I371" s="2"/>
      <c r="J371" s="2"/>
      <c r="K371" s="2"/>
      <c r="L371" s="2"/>
      <c r="M371" s="2"/>
      <c r="N371" s="2"/>
      <c r="O371" s="2"/>
      <c r="P371" s="2"/>
      <c r="Q371" s="2"/>
    </row>
    <row r="372" spans="1:17" ht="13">
      <c r="A372" s="2"/>
      <c r="B372" s="2"/>
      <c r="C372" s="2"/>
      <c r="D372" s="2"/>
      <c r="E372" s="2"/>
      <c r="F372" s="2"/>
      <c r="G372" s="2"/>
      <c r="H372" s="2"/>
      <c r="I372" s="2"/>
      <c r="J372" s="2"/>
      <c r="K372" s="2"/>
      <c r="L372" s="2"/>
      <c r="M372" s="2"/>
      <c r="N372" s="2"/>
      <c r="O372" s="2"/>
      <c r="P372" s="2"/>
      <c r="Q372" s="2"/>
    </row>
    <row r="373" spans="1:17" ht="13">
      <c r="A373" s="2"/>
      <c r="B373" s="2"/>
      <c r="C373" s="2"/>
      <c r="D373" s="2"/>
      <c r="E373" s="2"/>
      <c r="F373" s="2"/>
      <c r="G373" s="2"/>
      <c r="H373" s="2"/>
      <c r="I373" s="2"/>
      <c r="J373" s="2"/>
      <c r="K373" s="2"/>
      <c r="L373" s="2"/>
      <c r="M373" s="2"/>
      <c r="N373" s="2"/>
      <c r="O373" s="2"/>
      <c r="P373" s="2"/>
      <c r="Q373" s="2"/>
    </row>
    <row r="374" spans="1:17" ht="13">
      <c r="A374" s="2"/>
      <c r="B374" s="2"/>
      <c r="C374" s="2"/>
      <c r="D374" s="2"/>
      <c r="E374" s="2"/>
      <c r="F374" s="2"/>
      <c r="G374" s="2"/>
      <c r="H374" s="2"/>
      <c r="I374" s="2"/>
      <c r="J374" s="2"/>
      <c r="K374" s="2"/>
      <c r="L374" s="2"/>
      <c r="M374" s="2"/>
      <c r="N374" s="2"/>
      <c r="O374" s="2"/>
      <c r="P374" s="2"/>
      <c r="Q374" s="2"/>
    </row>
    <row r="375" spans="1:17" ht="13">
      <c r="A375" s="2"/>
      <c r="B375" s="2"/>
      <c r="C375" s="2"/>
      <c r="D375" s="2"/>
      <c r="E375" s="2"/>
      <c r="F375" s="2"/>
      <c r="G375" s="2"/>
      <c r="H375" s="2"/>
      <c r="I375" s="2"/>
      <c r="J375" s="2"/>
      <c r="K375" s="2"/>
      <c r="L375" s="2"/>
      <c r="M375" s="2"/>
      <c r="N375" s="2"/>
      <c r="O375" s="2"/>
      <c r="P375" s="2"/>
      <c r="Q375" s="2"/>
    </row>
    <row r="376" spans="1:17" ht="13">
      <c r="A376" s="2"/>
      <c r="B376" s="2"/>
      <c r="C376" s="2"/>
      <c r="D376" s="2"/>
      <c r="E376" s="2"/>
      <c r="F376" s="2"/>
      <c r="G376" s="2"/>
      <c r="H376" s="2"/>
      <c r="I376" s="2"/>
      <c r="J376" s="2"/>
      <c r="K376" s="2"/>
      <c r="L376" s="2"/>
      <c r="M376" s="2"/>
      <c r="N376" s="2"/>
      <c r="O376" s="2"/>
      <c r="P376" s="2"/>
      <c r="Q376" s="2"/>
    </row>
    <row r="377" spans="1:17" ht="13">
      <c r="A377" s="2"/>
      <c r="B377" s="2"/>
      <c r="C377" s="2"/>
      <c r="D377" s="2"/>
      <c r="E377" s="2"/>
      <c r="F377" s="2"/>
      <c r="G377" s="2"/>
      <c r="H377" s="2"/>
      <c r="I377" s="2"/>
      <c r="J377" s="2"/>
      <c r="K377" s="2"/>
      <c r="L377" s="2"/>
      <c r="M377" s="2"/>
      <c r="N377" s="2"/>
      <c r="O377" s="2"/>
      <c r="P377" s="2"/>
      <c r="Q377" s="2"/>
    </row>
    <row r="378" spans="1:17" ht="13">
      <c r="A378" s="2"/>
      <c r="B378" s="2"/>
      <c r="C378" s="2"/>
      <c r="D378" s="2"/>
      <c r="E378" s="2"/>
      <c r="F378" s="2"/>
      <c r="G378" s="2"/>
      <c r="H378" s="2"/>
      <c r="I378" s="2"/>
      <c r="J378" s="2"/>
      <c r="K378" s="2"/>
      <c r="L378" s="2"/>
      <c r="M378" s="2"/>
      <c r="N378" s="2"/>
      <c r="O378" s="2"/>
      <c r="P378" s="2"/>
      <c r="Q378" s="2"/>
    </row>
    <row r="379" spans="1:17" ht="13">
      <c r="A379" s="2"/>
      <c r="B379" s="2"/>
      <c r="C379" s="2"/>
      <c r="D379" s="2"/>
      <c r="E379" s="2"/>
      <c r="F379" s="2"/>
      <c r="G379" s="2"/>
      <c r="H379" s="2"/>
      <c r="I379" s="2"/>
      <c r="J379" s="2"/>
      <c r="K379" s="2"/>
      <c r="L379" s="2"/>
      <c r="M379" s="2"/>
      <c r="N379" s="2"/>
      <c r="O379" s="2"/>
      <c r="P379" s="2"/>
      <c r="Q379" s="2"/>
    </row>
    <row r="380" spans="1:17" ht="13">
      <c r="A380" s="2"/>
      <c r="B380" s="2"/>
      <c r="C380" s="2"/>
      <c r="D380" s="2"/>
      <c r="E380" s="2"/>
      <c r="F380" s="2"/>
      <c r="G380" s="2"/>
      <c r="H380" s="2"/>
      <c r="I380" s="2"/>
      <c r="J380" s="2"/>
      <c r="K380" s="2"/>
      <c r="L380" s="2"/>
      <c r="M380" s="2"/>
      <c r="N380" s="2"/>
      <c r="O380" s="2"/>
      <c r="P380" s="2"/>
      <c r="Q380" s="2"/>
    </row>
    <row r="381" spans="1:17" ht="13">
      <c r="A381" s="2"/>
      <c r="B381" s="2"/>
      <c r="C381" s="2"/>
      <c r="D381" s="2"/>
      <c r="E381" s="2"/>
      <c r="F381" s="2"/>
      <c r="G381" s="2"/>
      <c r="H381" s="2"/>
      <c r="I381" s="2"/>
      <c r="J381" s="2"/>
      <c r="K381" s="2"/>
      <c r="L381" s="2"/>
      <c r="M381" s="2"/>
      <c r="N381" s="2"/>
      <c r="O381" s="2"/>
      <c r="P381" s="2"/>
      <c r="Q381" s="2"/>
    </row>
    <row r="382" spans="1:17" ht="13">
      <c r="A382" s="2"/>
      <c r="B382" s="2"/>
      <c r="C382" s="2"/>
      <c r="D382" s="2"/>
      <c r="E382" s="2"/>
      <c r="F382" s="2"/>
      <c r="G382" s="2"/>
      <c r="H382" s="2"/>
      <c r="I382" s="2"/>
      <c r="J382" s="2"/>
      <c r="K382" s="2"/>
      <c r="L382" s="2"/>
      <c r="M382" s="2"/>
      <c r="N382" s="2"/>
      <c r="O382" s="2"/>
      <c r="P382" s="2"/>
      <c r="Q382" s="2"/>
    </row>
    <row r="383" spans="1:17" ht="13">
      <c r="A383" s="2"/>
      <c r="B383" s="2"/>
      <c r="C383" s="2"/>
      <c r="D383" s="2"/>
      <c r="E383" s="2"/>
      <c r="F383" s="2"/>
      <c r="G383" s="2"/>
      <c r="H383" s="2"/>
      <c r="I383" s="2"/>
      <c r="J383" s="2"/>
      <c r="K383" s="2"/>
      <c r="L383" s="2"/>
      <c r="M383" s="2"/>
      <c r="N383" s="2"/>
      <c r="O383" s="2"/>
      <c r="P383" s="2"/>
      <c r="Q383" s="2"/>
    </row>
    <row r="384" spans="1:17" ht="13">
      <c r="A384" s="2"/>
      <c r="B384" s="2"/>
      <c r="C384" s="2"/>
      <c r="D384" s="2"/>
      <c r="E384" s="2"/>
      <c r="F384" s="2"/>
      <c r="G384" s="2"/>
      <c r="H384" s="2"/>
      <c r="I384" s="2"/>
      <c r="J384" s="2"/>
      <c r="K384" s="2"/>
      <c r="L384" s="2"/>
      <c r="M384" s="2"/>
      <c r="N384" s="2"/>
      <c r="O384" s="2"/>
      <c r="P384" s="2"/>
      <c r="Q384" s="2"/>
    </row>
    <row r="385" spans="1:17" ht="13">
      <c r="A385" s="2"/>
      <c r="B385" s="2"/>
      <c r="C385" s="2"/>
      <c r="D385" s="2"/>
      <c r="E385" s="2"/>
      <c r="F385" s="2"/>
      <c r="G385" s="2"/>
      <c r="H385" s="2"/>
      <c r="I385" s="2"/>
      <c r="J385" s="2"/>
      <c r="K385" s="2"/>
      <c r="L385" s="2"/>
      <c r="M385" s="2"/>
      <c r="N385" s="2"/>
      <c r="O385" s="2"/>
      <c r="P385" s="2"/>
      <c r="Q385" s="2"/>
    </row>
    <row r="386" spans="1:17" ht="13">
      <c r="A386" s="2"/>
      <c r="B386" s="2"/>
      <c r="C386" s="2"/>
      <c r="D386" s="2"/>
      <c r="E386" s="2"/>
      <c r="F386" s="2"/>
      <c r="G386" s="2"/>
      <c r="H386" s="2"/>
      <c r="I386" s="2"/>
      <c r="J386" s="2"/>
      <c r="K386" s="2"/>
      <c r="L386" s="2"/>
      <c r="M386" s="2"/>
      <c r="N386" s="2"/>
      <c r="O386" s="2"/>
      <c r="P386" s="2"/>
      <c r="Q386" s="2"/>
    </row>
    <row r="387" spans="1:17" ht="13">
      <c r="A387" s="2"/>
      <c r="B387" s="2"/>
      <c r="C387" s="2"/>
      <c r="D387" s="2"/>
      <c r="E387" s="2"/>
      <c r="F387" s="2"/>
      <c r="G387" s="2"/>
      <c r="H387" s="2"/>
      <c r="I387" s="2"/>
      <c r="J387" s="2"/>
      <c r="K387" s="2"/>
      <c r="L387" s="2"/>
      <c r="M387" s="2"/>
      <c r="N387" s="2"/>
      <c r="O387" s="2"/>
      <c r="P387" s="2"/>
      <c r="Q387" s="2"/>
    </row>
    <row r="388" spans="1:17" ht="13">
      <c r="A388" s="2"/>
      <c r="B388" s="2"/>
      <c r="C388" s="2"/>
      <c r="D388" s="2"/>
      <c r="E388" s="2"/>
      <c r="F388" s="2"/>
      <c r="G388" s="2"/>
      <c r="H388" s="2"/>
      <c r="I388" s="2"/>
      <c r="J388" s="2"/>
      <c r="K388" s="2"/>
      <c r="L388" s="2"/>
      <c r="M388" s="2"/>
      <c r="N388" s="2"/>
      <c r="O388" s="2"/>
      <c r="P388" s="2"/>
      <c r="Q388" s="2"/>
    </row>
    <row r="389" spans="1:17" ht="13">
      <c r="A389" s="2"/>
      <c r="B389" s="2"/>
      <c r="C389" s="2"/>
      <c r="D389" s="2"/>
      <c r="E389" s="2"/>
      <c r="F389" s="2"/>
      <c r="G389" s="2"/>
      <c r="H389" s="2"/>
      <c r="I389" s="2"/>
      <c r="J389" s="2"/>
      <c r="K389" s="2"/>
      <c r="L389" s="2"/>
      <c r="M389" s="2"/>
      <c r="N389" s="2"/>
      <c r="O389" s="2"/>
      <c r="P389" s="2"/>
      <c r="Q389" s="2"/>
    </row>
    <row r="390" spans="1:17" ht="13">
      <c r="A390" s="2"/>
      <c r="B390" s="2"/>
      <c r="C390" s="2"/>
      <c r="D390" s="2"/>
      <c r="E390" s="2"/>
      <c r="F390" s="2"/>
      <c r="G390" s="2"/>
      <c r="H390" s="2"/>
      <c r="I390" s="2"/>
      <c r="J390" s="2"/>
      <c r="K390" s="2"/>
      <c r="L390" s="2"/>
      <c r="M390" s="2"/>
      <c r="N390" s="2"/>
      <c r="O390" s="2"/>
      <c r="P390" s="2"/>
      <c r="Q390" s="2"/>
    </row>
    <row r="391" spans="1:17" ht="13">
      <c r="A391" s="2"/>
      <c r="B391" s="2"/>
      <c r="C391" s="2"/>
      <c r="D391" s="2"/>
      <c r="E391" s="2"/>
      <c r="F391" s="2"/>
      <c r="G391" s="2"/>
      <c r="H391" s="2"/>
      <c r="I391" s="2"/>
      <c r="J391" s="2"/>
      <c r="K391" s="2"/>
      <c r="L391" s="2"/>
      <c r="M391" s="2"/>
      <c r="N391" s="2"/>
      <c r="O391" s="2"/>
      <c r="P391" s="2"/>
      <c r="Q391" s="2"/>
    </row>
    <row r="392" spans="1:17" ht="13">
      <c r="A392" s="2"/>
      <c r="B392" s="2"/>
      <c r="C392" s="2"/>
      <c r="D392" s="2"/>
      <c r="E392" s="2"/>
      <c r="F392" s="2"/>
      <c r="G392" s="2"/>
      <c r="H392" s="2"/>
      <c r="I392" s="2"/>
      <c r="J392" s="2"/>
      <c r="K392" s="2"/>
      <c r="L392" s="2"/>
      <c r="M392" s="2"/>
      <c r="N392" s="2"/>
      <c r="O392" s="2"/>
      <c r="P392" s="2"/>
      <c r="Q392" s="2"/>
    </row>
    <row r="393" spans="1:17" ht="13">
      <c r="A393" s="2"/>
      <c r="B393" s="2"/>
      <c r="C393" s="2"/>
      <c r="D393" s="2"/>
      <c r="E393" s="2"/>
      <c r="F393" s="2"/>
      <c r="G393" s="2"/>
      <c r="H393" s="2"/>
      <c r="I393" s="2"/>
      <c r="J393" s="2"/>
      <c r="K393" s="2"/>
      <c r="L393" s="2"/>
      <c r="M393" s="2"/>
      <c r="N393" s="2"/>
      <c r="O393" s="2"/>
      <c r="P393" s="2"/>
      <c r="Q393" s="2"/>
    </row>
    <row r="394" spans="1:17" ht="13">
      <c r="A394" s="2"/>
      <c r="B394" s="2"/>
      <c r="C394" s="2"/>
      <c r="D394" s="2"/>
      <c r="E394" s="2"/>
      <c r="F394" s="2"/>
      <c r="G394" s="2"/>
      <c r="H394" s="2"/>
      <c r="I394" s="2"/>
      <c r="J394" s="2"/>
      <c r="K394" s="2"/>
      <c r="L394" s="2"/>
      <c r="M394" s="2"/>
      <c r="N394" s="2"/>
      <c r="O394" s="2"/>
      <c r="P394" s="2"/>
      <c r="Q394" s="2"/>
    </row>
    <row r="395" spans="1:17" ht="13">
      <c r="A395" s="2"/>
      <c r="B395" s="2"/>
      <c r="C395" s="2"/>
      <c r="D395" s="2"/>
      <c r="E395" s="2"/>
      <c r="F395" s="2"/>
      <c r="G395" s="2"/>
      <c r="H395" s="2"/>
      <c r="I395" s="2"/>
      <c r="J395" s="2"/>
      <c r="K395" s="2"/>
      <c r="L395" s="2"/>
      <c r="M395" s="2"/>
      <c r="N395" s="2"/>
      <c r="O395" s="2"/>
      <c r="P395" s="2"/>
      <c r="Q395" s="2"/>
    </row>
    <row r="396" spans="1:17" ht="13">
      <c r="A396" s="2"/>
      <c r="B396" s="2"/>
      <c r="C396" s="2"/>
      <c r="D396" s="2"/>
      <c r="E396" s="2"/>
      <c r="F396" s="2"/>
      <c r="G396" s="2"/>
      <c r="H396" s="2"/>
      <c r="I396" s="2"/>
      <c r="J396" s="2"/>
      <c r="K396" s="2"/>
      <c r="L396" s="2"/>
      <c r="M396" s="2"/>
      <c r="N396" s="2"/>
      <c r="O396" s="2"/>
      <c r="P396" s="2"/>
      <c r="Q396" s="2"/>
    </row>
    <row r="397" spans="1:17" ht="13">
      <c r="A397" s="2"/>
      <c r="B397" s="2"/>
      <c r="C397" s="2"/>
      <c r="D397" s="2"/>
      <c r="E397" s="2"/>
      <c r="F397" s="2"/>
      <c r="G397" s="2"/>
      <c r="H397" s="2"/>
      <c r="I397" s="2"/>
      <c r="J397" s="2"/>
      <c r="K397" s="2"/>
      <c r="L397" s="2"/>
      <c r="M397" s="2"/>
      <c r="N397" s="2"/>
      <c r="O397" s="2"/>
      <c r="P397" s="2"/>
      <c r="Q397" s="2"/>
    </row>
    <row r="398" spans="1:17" ht="13">
      <c r="A398" s="2"/>
      <c r="B398" s="2"/>
      <c r="C398" s="2"/>
      <c r="D398" s="2"/>
      <c r="E398" s="2"/>
      <c r="F398" s="2"/>
      <c r="G398" s="2"/>
      <c r="H398" s="2"/>
      <c r="I398" s="2"/>
      <c r="J398" s="2"/>
      <c r="K398" s="2"/>
      <c r="L398" s="2"/>
      <c r="M398" s="2"/>
      <c r="N398" s="2"/>
      <c r="O398" s="2"/>
      <c r="P398" s="2"/>
      <c r="Q398" s="2"/>
    </row>
    <row r="399" spans="1:17" ht="13">
      <c r="A399" s="2"/>
      <c r="B399" s="2"/>
      <c r="C399" s="2"/>
      <c r="D399" s="2"/>
      <c r="E399" s="2"/>
      <c r="F399" s="2"/>
      <c r="G399" s="2"/>
      <c r="H399" s="2"/>
      <c r="I399" s="2"/>
      <c r="J399" s="2"/>
      <c r="K399" s="2"/>
      <c r="L399" s="2"/>
      <c r="M399" s="2"/>
      <c r="N399" s="2"/>
      <c r="O399" s="2"/>
      <c r="P399" s="2"/>
      <c r="Q399" s="2"/>
    </row>
    <row r="400" spans="1:17" ht="13">
      <c r="A400" s="2"/>
      <c r="B400" s="2"/>
      <c r="C400" s="2"/>
      <c r="D400" s="2"/>
      <c r="E400" s="2"/>
      <c r="F400" s="2"/>
      <c r="G400" s="2"/>
      <c r="H400" s="2"/>
      <c r="I400" s="2"/>
      <c r="J400" s="2"/>
      <c r="K400" s="2"/>
      <c r="L400" s="2"/>
      <c r="M400" s="2"/>
      <c r="N400" s="2"/>
      <c r="O400" s="2"/>
      <c r="P400" s="2"/>
      <c r="Q400" s="2"/>
    </row>
    <row r="401" spans="1:17" ht="13">
      <c r="A401" s="2"/>
      <c r="B401" s="2"/>
      <c r="C401" s="2"/>
      <c r="D401" s="2"/>
      <c r="E401" s="2"/>
      <c r="F401" s="2"/>
      <c r="G401" s="2"/>
      <c r="H401" s="2"/>
      <c r="I401" s="2"/>
      <c r="J401" s="2"/>
      <c r="K401" s="2"/>
      <c r="L401" s="2"/>
      <c r="M401" s="2"/>
      <c r="N401" s="2"/>
      <c r="O401" s="2"/>
      <c r="P401" s="2"/>
      <c r="Q401" s="2"/>
    </row>
    <row r="402" spans="1:17" ht="13">
      <c r="A402" s="2"/>
      <c r="B402" s="2"/>
      <c r="C402" s="2"/>
      <c r="D402" s="2"/>
      <c r="E402" s="2"/>
      <c r="F402" s="2"/>
      <c r="G402" s="2"/>
      <c r="H402" s="2"/>
      <c r="I402" s="2"/>
      <c r="J402" s="2"/>
      <c r="K402" s="2"/>
      <c r="L402" s="2"/>
      <c r="M402" s="2"/>
      <c r="N402" s="2"/>
      <c r="O402" s="2"/>
      <c r="P402" s="2"/>
      <c r="Q402" s="2"/>
    </row>
    <row r="403" spans="1:17" ht="13">
      <c r="A403" s="2"/>
      <c r="B403" s="2"/>
      <c r="C403" s="2"/>
      <c r="D403" s="2"/>
      <c r="E403" s="2"/>
      <c r="F403" s="2"/>
      <c r="G403" s="2"/>
      <c r="H403" s="2"/>
      <c r="I403" s="2"/>
      <c r="J403" s="2"/>
      <c r="K403" s="2"/>
      <c r="L403" s="2"/>
      <c r="M403" s="2"/>
      <c r="N403" s="2"/>
      <c r="O403" s="2"/>
      <c r="P403" s="2"/>
      <c r="Q403" s="2"/>
    </row>
    <row r="404" spans="1:17" ht="13">
      <c r="A404" s="2"/>
      <c r="B404" s="2"/>
      <c r="C404" s="2"/>
      <c r="D404" s="2"/>
      <c r="E404" s="2"/>
      <c r="F404" s="2"/>
      <c r="G404" s="2"/>
      <c r="H404" s="2"/>
      <c r="I404" s="2"/>
      <c r="J404" s="2"/>
      <c r="K404" s="2"/>
      <c r="L404" s="2"/>
      <c r="M404" s="2"/>
      <c r="N404" s="2"/>
      <c r="O404" s="2"/>
      <c r="P404" s="2"/>
      <c r="Q404" s="2"/>
    </row>
    <row r="405" spans="1:17" ht="13">
      <c r="A405" s="2"/>
      <c r="B405" s="2"/>
      <c r="C405" s="2"/>
      <c r="D405" s="2"/>
      <c r="E405" s="2"/>
      <c r="F405" s="2"/>
      <c r="G405" s="2"/>
      <c r="H405" s="2"/>
      <c r="I405" s="2"/>
      <c r="J405" s="2"/>
      <c r="K405" s="2"/>
      <c r="L405" s="2"/>
      <c r="M405" s="2"/>
      <c r="N405" s="2"/>
      <c r="O405" s="2"/>
      <c r="P405" s="2"/>
      <c r="Q405" s="2"/>
    </row>
    <row r="406" spans="1:17" ht="13">
      <c r="A406" s="2"/>
      <c r="B406" s="2"/>
      <c r="C406" s="2"/>
      <c r="D406" s="2"/>
      <c r="E406" s="2"/>
      <c r="F406" s="2"/>
      <c r="G406" s="2"/>
      <c r="H406" s="2"/>
      <c r="I406" s="2"/>
      <c r="J406" s="2"/>
      <c r="K406" s="2"/>
      <c r="L406" s="2"/>
      <c r="M406" s="2"/>
      <c r="N406" s="2"/>
      <c r="O406" s="2"/>
      <c r="P406" s="2"/>
      <c r="Q406" s="2"/>
    </row>
    <row r="407" spans="1:17" ht="13">
      <c r="A407" s="2"/>
      <c r="B407" s="2"/>
      <c r="C407" s="2"/>
      <c r="D407" s="2"/>
      <c r="E407" s="2"/>
      <c r="F407" s="2"/>
      <c r="G407" s="2"/>
      <c r="H407" s="2"/>
      <c r="I407" s="2"/>
      <c r="J407" s="2"/>
      <c r="K407" s="2"/>
      <c r="L407" s="2"/>
      <c r="M407" s="2"/>
      <c r="N407" s="2"/>
      <c r="O407" s="2"/>
      <c r="P407" s="2"/>
      <c r="Q407" s="2"/>
    </row>
    <row r="408" spans="1:17" ht="13">
      <c r="A408" s="2"/>
      <c r="B408" s="2"/>
      <c r="C408" s="2"/>
      <c r="D408" s="2"/>
      <c r="E408" s="2"/>
      <c r="F408" s="2"/>
      <c r="G408" s="2"/>
      <c r="H408" s="2"/>
      <c r="I408" s="2"/>
      <c r="J408" s="2"/>
      <c r="K408" s="2"/>
      <c r="L408" s="2"/>
      <c r="M408" s="2"/>
      <c r="N408" s="2"/>
      <c r="O408" s="2"/>
      <c r="P408" s="2"/>
      <c r="Q408" s="2"/>
    </row>
    <row r="409" spans="1:17" ht="13">
      <c r="A409" s="2"/>
      <c r="B409" s="2"/>
      <c r="C409" s="2"/>
      <c r="D409" s="2"/>
      <c r="E409" s="2"/>
      <c r="F409" s="2"/>
      <c r="G409" s="2"/>
      <c r="H409" s="2"/>
      <c r="I409" s="2"/>
      <c r="J409" s="2"/>
      <c r="K409" s="2"/>
      <c r="L409" s="2"/>
      <c r="M409" s="2"/>
      <c r="N409" s="2"/>
      <c r="O409" s="2"/>
      <c r="P409" s="2"/>
      <c r="Q409" s="2"/>
    </row>
    <row r="410" spans="1:17" ht="13">
      <c r="A410" s="2"/>
      <c r="B410" s="2"/>
      <c r="C410" s="2"/>
      <c r="D410" s="2"/>
      <c r="E410" s="2"/>
      <c r="F410" s="2"/>
      <c r="G410" s="2"/>
      <c r="H410" s="2"/>
      <c r="I410" s="2"/>
      <c r="J410" s="2"/>
      <c r="K410" s="2"/>
      <c r="L410" s="2"/>
      <c r="M410" s="2"/>
      <c r="N410" s="2"/>
      <c r="O410" s="2"/>
      <c r="P410" s="2"/>
      <c r="Q410" s="2"/>
    </row>
    <row r="411" spans="1:17" ht="13">
      <c r="A411" s="2"/>
      <c r="B411" s="2"/>
      <c r="C411" s="2"/>
      <c r="D411" s="2"/>
      <c r="E411" s="2"/>
      <c r="F411" s="2"/>
      <c r="G411" s="2"/>
      <c r="H411" s="2"/>
      <c r="I411" s="2"/>
      <c r="J411" s="2"/>
      <c r="K411" s="2"/>
      <c r="L411" s="2"/>
      <c r="M411" s="2"/>
      <c r="N411" s="2"/>
      <c r="O411" s="2"/>
      <c r="P411" s="2"/>
      <c r="Q411" s="2"/>
    </row>
    <row r="412" spans="1:17" ht="13">
      <c r="A412" s="2"/>
      <c r="B412" s="2"/>
      <c r="C412" s="2"/>
      <c r="D412" s="2"/>
      <c r="E412" s="2"/>
      <c r="F412" s="2"/>
      <c r="G412" s="2"/>
      <c r="H412" s="2"/>
      <c r="I412" s="2"/>
      <c r="J412" s="2"/>
      <c r="K412" s="2"/>
      <c r="L412" s="2"/>
      <c r="M412" s="2"/>
      <c r="N412" s="2"/>
      <c r="O412" s="2"/>
      <c r="P412" s="2"/>
      <c r="Q412" s="2"/>
    </row>
    <row r="413" spans="1:17" ht="13">
      <c r="A413" s="2"/>
      <c r="B413" s="2"/>
      <c r="C413" s="2"/>
      <c r="D413" s="2"/>
      <c r="E413" s="2"/>
      <c r="F413" s="2"/>
      <c r="G413" s="2"/>
      <c r="H413" s="2"/>
      <c r="I413" s="2"/>
      <c r="J413" s="2"/>
      <c r="K413" s="2"/>
      <c r="L413" s="2"/>
      <c r="M413" s="2"/>
      <c r="N413" s="2"/>
      <c r="O413" s="2"/>
      <c r="P413" s="2"/>
      <c r="Q413" s="2"/>
    </row>
    <row r="414" spans="1:17" ht="13">
      <c r="A414" s="2"/>
      <c r="B414" s="2"/>
      <c r="C414" s="2"/>
      <c r="D414" s="2"/>
      <c r="E414" s="2"/>
      <c r="F414" s="2"/>
      <c r="G414" s="2"/>
      <c r="H414" s="2"/>
      <c r="I414" s="2"/>
      <c r="J414" s="2"/>
      <c r="K414" s="2"/>
      <c r="L414" s="2"/>
      <c r="M414" s="2"/>
      <c r="N414" s="2"/>
      <c r="O414" s="2"/>
      <c r="P414" s="2"/>
      <c r="Q414" s="2"/>
    </row>
    <row r="415" spans="1:17" ht="13">
      <c r="A415" s="2"/>
      <c r="B415" s="2"/>
      <c r="C415" s="2"/>
      <c r="D415" s="2"/>
      <c r="E415" s="2"/>
      <c r="F415" s="2"/>
      <c r="G415" s="2"/>
      <c r="H415" s="2"/>
      <c r="I415" s="2"/>
      <c r="J415" s="2"/>
      <c r="K415" s="2"/>
      <c r="L415" s="2"/>
      <c r="M415" s="2"/>
      <c r="N415" s="2"/>
      <c r="O415" s="2"/>
      <c r="P415" s="2"/>
      <c r="Q415" s="2"/>
    </row>
    <row r="416" spans="1:17" ht="13">
      <c r="A416" s="2"/>
      <c r="B416" s="2"/>
      <c r="C416" s="2"/>
      <c r="D416" s="2"/>
      <c r="E416" s="2"/>
      <c r="F416" s="2"/>
      <c r="G416" s="2"/>
      <c r="H416" s="2"/>
      <c r="I416" s="2"/>
      <c r="J416" s="2"/>
      <c r="K416" s="2"/>
      <c r="L416" s="2"/>
      <c r="M416" s="2"/>
      <c r="N416" s="2"/>
      <c r="O416" s="2"/>
      <c r="P416" s="2"/>
      <c r="Q416" s="2"/>
    </row>
    <row r="417" spans="1:17" ht="13">
      <c r="A417" s="2"/>
      <c r="B417" s="2"/>
      <c r="C417" s="2"/>
      <c r="D417" s="2"/>
      <c r="E417" s="2"/>
      <c r="F417" s="2"/>
      <c r="G417" s="2"/>
      <c r="H417" s="2"/>
      <c r="I417" s="2"/>
      <c r="J417" s="2"/>
      <c r="K417" s="2"/>
      <c r="L417" s="2"/>
      <c r="M417" s="2"/>
      <c r="N417" s="2"/>
      <c r="O417" s="2"/>
      <c r="P417" s="2"/>
      <c r="Q417" s="2"/>
    </row>
    <row r="418" spans="1:17" ht="13">
      <c r="A418" s="2"/>
      <c r="B418" s="2"/>
      <c r="C418" s="2"/>
      <c r="D418" s="2"/>
      <c r="E418" s="2"/>
      <c r="F418" s="2"/>
      <c r="G418" s="2"/>
      <c r="H418" s="2"/>
      <c r="I418" s="2"/>
      <c r="J418" s="2"/>
      <c r="K418" s="2"/>
      <c r="L418" s="2"/>
      <c r="M418" s="2"/>
      <c r="N418" s="2"/>
      <c r="O418" s="2"/>
      <c r="P418" s="2"/>
      <c r="Q418" s="2"/>
    </row>
    <row r="419" spans="1:17" ht="13">
      <c r="A419" s="2"/>
      <c r="B419" s="2"/>
      <c r="C419" s="2"/>
      <c r="D419" s="2"/>
      <c r="E419" s="2"/>
      <c r="F419" s="2"/>
      <c r="G419" s="2"/>
      <c r="H419" s="2"/>
      <c r="I419" s="2"/>
      <c r="J419" s="2"/>
      <c r="K419" s="2"/>
      <c r="L419" s="2"/>
      <c r="M419" s="2"/>
      <c r="N419" s="2"/>
      <c r="O419" s="2"/>
      <c r="P419" s="2"/>
      <c r="Q419" s="2"/>
    </row>
    <row r="420" spans="1:17" ht="13">
      <c r="A420" s="2"/>
      <c r="B420" s="2"/>
      <c r="C420" s="2"/>
      <c r="D420" s="2"/>
      <c r="E420" s="2"/>
      <c r="F420" s="2"/>
      <c r="G420" s="2"/>
      <c r="H420" s="2"/>
      <c r="I420" s="2"/>
      <c r="J420" s="2"/>
      <c r="K420" s="2"/>
      <c r="L420" s="2"/>
      <c r="M420" s="2"/>
      <c r="N420" s="2"/>
      <c r="O420" s="2"/>
      <c r="P420" s="2"/>
      <c r="Q420" s="2"/>
    </row>
    <row r="421" spans="1:17" ht="13">
      <c r="A421" s="2"/>
      <c r="B421" s="2"/>
      <c r="C421" s="2"/>
      <c r="D421" s="2"/>
      <c r="E421" s="2"/>
      <c r="F421" s="2"/>
      <c r="G421" s="2"/>
      <c r="H421" s="2"/>
      <c r="I421" s="2"/>
      <c r="J421" s="2"/>
      <c r="K421" s="2"/>
      <c r="L421" s="2"/>
      <c r="M421" s="2"/>
      <c r="N421" s="2"/>
      <c r="O421" s="2"/>
      <c r="P421" s="2"/>
      <c r="Q421" s="2"/>
    </row>
    <row r="422" spans="1:17" ht="13">
      <c r="A422" s="2"/>
      <c r="B422" s="2"/>
      <c r="C422" s="2"/>
      <c r="D422" s="2"/>
      <c r="E422" s="2"/>
      <c r="F422" s="2"/>
      <c r="G422" s="2"/>
      <c r="H422" s="2"/>
      <c r="I422" s="2"/>
      <c r="J422" s="2"/>
      <c r="K422" s="2"/>
      <c r="L422" s="2"/>
      <c r="M422" s="2"/>
      <c r="N422" s="2"/>
      <c r="O422" s="2"/>
      <c r="P422" s="2"/>
      <c r="Q422" s="2"/>
    </row>
    <row r="423" spans="1:17" ht="13">
      <c r="A423" s="2"/>
      <c r="B423" s="2"/>
      <c r="C423" s="2"/>
      <c r="D423" s="2"/>
      <c r="E423" s="2"/>
      <c r="F423" s="2"/>
      <c r="G423" s="2"/>
      <c r="H423" s="2"/>
      <c r="I423" s="2"/>
      <c r="J423" s="2"/>
      <c r="K423" s="2"/>
      <c r="L423" s="2"/>
      <c r="M423" s="2"/>
      <c r="N423" s="2"/>
      <c r="O423" s="2"/>
      <c r="P423" s="2"/>
      <c r="Q423" s="2"/>
    </row>
    <row r="424" spans="1:17" ht="13">
      <c r="A424" s="2"/>
      <c r="B424" s="2"/>
      <c r="C424" s="2"/>
      <c r="D424" s="2"/>
      <c r="E424" s="2"/>
      <c r="F424" s="2"/>
      <c r="G424" s="2"/>
      <c r="H424" s="2"/>
      <c r="I424" s="2"/>
      <c r="J424" s="2"/>
      <c r="K424" s="2"/>
      <c r="L424" s="2"/>
      <c r="M424" s="2"/>
      <c r="N424" s="2"/>
      <c r="O424" s="2"/>
      <c r="P424" s="2"/>
      <c r="Q424" s="2"/>
    </row>
    <row r="425" spans="1:17" ht="13">
      <c r="A425" s="2"/>
      <c r="B425" s="2"/>
      <c r="C425" s="2"/>
      <c r="D425" s="2"/>
      <c r="E425" s="2"/>
      <c r="F425" s="2"/>
      <c r="G425" s="2"/>
      <c r="H425" s="2"/>
      <c r="I425" s="2"/>
      <c r="J425" s="2"/>
      <c r="K425" s="2"/>
      <c r="L425" s="2"/>
      <c r="M425" s="2"/>
      <c r="N425" s="2"/>
      <c r="O425" s="2"/>
      <c r="P425" s="2"/>
      <c r="Q425" s="2"/>
    </row>
    <row r="426" spans="1:17" ht="13">
      <c r="A426" s="2"/>
      <c r="B426" s="2"/>
      <c r="C426" s="2"/>
      <c r="D426" s="2"/>
      <c r="E426" s="2"/>
      <c r="F426" s="2"/>
      <c r="G426" s="2"/>
      <c r="H426" s="2"/>
      <c r="I426" s="2"/>
      <c r="J426" s="2"/>
      <c r="K426" s="2"/>
      <c r="L426" s="2"/>
      <c r="M426" s="2"/>
      <c r="N426" s="2"/>
      <c r="O426" s="2"/>
      <c r="P426" s="2"/>
      <c r="Q426" s="2"/>
    </row>
    <row r="427" spans="1:17" ht="13">
      <c r="A427" s="2"/>
      <c r="B427" s="2"/>
      <c r="C427" s="2"/>
      <c r="D427" s="2"/>
      <c r="E427" s="2"/>
      <c r="F427" s="2"/>
      <c r="G427" s="2"/>
      <c r="H427" s="2"/>
      <c r="I427" s="2"/>
      <c r="J427" s="2"/>
      <c r="K427" s="2"/>
      <c r="L427" s="2"/>
      <c r="M427" s="2"/>
      <c r="N427" s="2"/>
      <c r="O427" s="2"/>
      <c r="P427" s="2"/>
      <c r="Q427" s="2"/>
    </row>
    <row r="428" spans="1:17" ht="13">
      <c r="A428" s="2"/>
      <c r="B428" s="2"/>
      <c r="C428" s="2"/>
      <c r="D428" s="2"/>
      <c r="E428" s="2"/>
      <c r="F428" s="2"/>
      <c r="G428" s="2"/>
      <c r="H428" s="2"/>
      <c r="I428" s="2"/>
      <c r="J428" s="2"/>
      <c r="K428" s="2"/>
      <c r="L428" s="2"/>
      <c r="M428" s="2"/>
      <c r="N428" s="2"/>
      <c r="O428" s="2"/>
      <c r="P428" s="2"/>
      <c r="Q428" s="2"/>
    </row>
    <row r="429" spans="1:17" ht="13">
      <c r="A429" s="2"/>
      <c r="B429" s="2"/>
      <c r="C429" s="2"/>
      <c r="D429" s="2"/>
      <c r="E429" s="2"/>
      <c r="F429" s="2"/>
      <c r="G429" s="2"/>
      <c r="H429" s="2"/>
      <c r="I429" s="2"/>
      <c r="J429" s="2"/>
      <c r="K429" s="2"/>
      <c r="L429" s="2"/>
      <c r="M429" s="2"/>
      <c r="N429" s="2"/>
      <c r="O429" s="2"/>
      <c r="P429" s="2"/>
      <c r="Q429" s="2"/>
    </row>
    <row r="430" spans="1:17" ht="13">
      <c r="A430" s="2"/>
      <c r="B430" s="2"/>
      <c r="C430" s="2"/>
      <c r="D430" s="2"/>
      <c r="E430" s="2"/>
      <c r="F430" s="2"/>
      <c r="G430" s="2"/>
      <c r="H430" s="2"/>
      <c r="I430" s="2"/>
      <c r="J430" s="2"/>
      <c r="K430" s="2"/>
      <c r="L430" s="2"/>
      <c r="M430" s="2"/>
      <c r="N430" s="2"/>
      <c r="O430" s="2"/>
      <c r="P430" s="2"/>
      <c r="Q430" s="2"/>
    </row>
    <row r="431" spans="1:17" ht="13">
      <c r="A431" s="2"/>
      <c r="B431" s="2"/>
      <c r="C431" s="2"/>
      <c r="D431" s="2"/>
      <c r="E431" s="2"/>
      <c r="F431" s="2"/>
      <c r="G431" s="2"/>
      <c r="H431" s="2"/>
      <c r="I431" s="2"/>
      <c r="J431" s="2"/>
      <c r="K431" s="2"/>
      <c r="L431" s="2"/>
      <c r="M431" s="2"/>
      <c r="N431" s="2"/>
      <c r="O431" s="2"/>
      <c r="P431" s="2"/>
      <c r="Q431" s="2"/>
    </row>
    <row r="432" spans="1:17" ht="13">
      <c r="A432" s="2"/>
      <c r="B432" s="2"/>
      <c r="C432" s="2"/>
      <c r="D432" s="2"/>
      <c r="E432" s="2"/>
      <c r="F432" s="2"/>
      <c r="G432" s="2"/>
      <c r="H432" s="2"/>
      <c r="I432" s="2"/>
      <c r="J432" s="2"/>
      <c r="K432" s="2"/>
      <c r="L432" s="2"/>
      <c r="M432" s="2"/>
      <c r="N432" s="2"/>
      <c r="O432" s="2"/>
      <c r="P432" s="2"/>
      <c r="Q432" s="2"/>
    </row>
    <row r="433" spans="1:17" ht="13">
      <c r="A433" s="2"/>
      <c r="B433" s="2"/>
      <c r="C433" s="2"/>
      <c r="D433" s="2"/>
      <c r="E433" s="2"/>
      <c r="F433" s="2"/>
      <c r="G433" s="2"/>
      <c r="H433" s="2"/>
      <c r="I433" s="2"/>
      <c r="J433" s="2"/>
      <c r="K433" s="2"/>
      <c r="L433" s="2"/>
      <c r="M433" s="2"/>
      <c r="N433" s="2"/>
      <c r="O433" s="2"/>
      <c r="P433" s="2"/>
      <c r="Q433" s="2"/>
    </row>
    <row r="434" spans="1:17" ht="13">
      <c r="A434" s="2"/>
      <c r="B434" s="2"/>
      <c r="C434" s="2"/>
      <c r="D434" s="2"/>
      <c r="E434" s="2"/>
      <c r="F434" s="2"/>
      <c r="G434" s="2"/>
      <c r="H434" s="2"/>
      <c r="I434" s="2"/>
      <c r="J434" s="2"/>
      <c r="K434" s="2"/>
      <c r="L434" s="2"/>
      <c r="M434" s="2"/>
      <c r="N434" s="2"/>
      <c r="O434" s="2"/>
      <c r="P434" s="2"/>
      <c r="Q434" s="2"/>
    </row>
    <row r="435" spans="1:17" ht="13">
      <c r="A435" s="2"/>
      <c r="B435" s="2"/>
      <c r="C435" s="2"/>
      <c r="D435" s="2"/>
      <c r="E435" s="2"/>
      <c r="F435" s="2"/>
      <c r="G435" s="2"/>
      <c r="H435" s="2"/>
      <c r="I435" s="2"/>
      <c r="J435" s="2"/>
      <c r="K435" s="2"/>
      <c r="L435" s="2"/>
      <c r="M435" s="2"/>
      <c r="N435" s="2"/>
      <c r="O435" s="2"/>
      <c r="P435" s="2"/>
      <c r="Q435" s="2"/>
    </row>
    <row r="436" spans="1:17" ht="13">
      <c r="A436" s="2"/>
      <c r="B436" s="2"/>
      <c r="C436" s="2"/>
      <c r="D436" s="2"/>
      <c r="E436" s="2"/>
      <c r="F436" s="2"/>
      <c r="G436" s="2"/>
      <c r="H436" s="2"/>
      <c r="I436" s="2"/>
      <c r="J436" s="2"/>
      <c r="K436" s="2"/>
      <c r="L436" s="2"/>
      <c r="M436" s="2"/>
      <c r="N436" s="2"/>
      <c r="O436" s="2"/>
      <c r="P436" s="2"/>
      <c r="Q436" s="2"/>
    </row>
    <row r="437" spans="1:17" ht="13">
      <c r="A437" s="2"/>
      <c r="B437" s="2"/>
      <c r="C437" s="2"/>
      <c r="D437" s="2"/>
      <c r="E437" s="2"/>
      <c r="F437" s="2"/>
      <c r="G437" s="2"/>
      <c r="H437" s="2"/>
      <c r="I437" s="2"/>
      <c r="J437" s="2"/>
      <c r="K437" s="2"/>
      <c r="L437" s="2"/>
      <c r="M437" s="2"/>
      <c r="N437" s="2"/>
      <c r="O437" s="2"/>
      <c r="P437" s="2"/>
      <c r="Q437" s="2"/>
    </row>
    <row r="438" spans="1:17" ht="13">
      <c r="A438" s="2"/>
      <c r="B438" s="2"/>
      <c r="C438" s="2"/>
      <c r="D438" s="2"/>
      <c r="E438" s="2"/>
      <c r="F438" s="2"/>
      <c r="G438" s="2"/>
      <c r="H438" s="2"/>
      <c r="I438" s="2"/>
      <c r="J438" s="2"/>
      <c r="K438" s="2"/>
      <c r="L438" s="2"/>
      <c r="M438" s="2"/>
      <c r="N438" s="2"/>
      <c r="O438" s="2"/>
      <c r="P438" s="2"/>
      <c r="Q438" s="2"/>
    </row>
    <row r="439" spans="1:17" ht="13">
      <c r="A439" s="2"/>
      <c r="B439" s="2"/>
      <c r="C439" s="2"/>
      <c r="D439" s="2"/>
      <c r="E439" s="2"/>
      <c r="F439" s="2"/>
      <c r="G439" s="2"/>
      <c r="H439" s="2"/>
      <c r="I439" s="2"/>
      <c r="J439" s="2"/>
      <c r="K439" s="2"/>
      <c r="L439" s="2"/>
      <c r="M439" s="2"/>
      <c r="N439" s="2"/>
      <c r="O439" s="2"/>
      <c r="P439" s="2"/>
      <c r="Q439" s="2"/>
    </row>
    <row r="440" spans="1:17" ht="13">
      <c r="A440" s="2"/>
      <c r="B440" s="2"/>
      <c r="C440" s="2"/>
      <c r="D440" s="2"/>
      <c r="E440" s="2"/>
      <c r="F440" s="2"/>
      <c r="G440" s="2"/>
      <c r="H440" s="2"/>
      <c r="I440" s="2"/>
      <c r="J440" s="2"/>
      <c r="K440" s="2"/>
      <c r="L440" s="2"/>
      <c r="M440" s="2"/>
      <c r="N440" s="2"/>
      <c r="O440" s="2"/>
      <c r="P440" s="2"/>
      <c r="Q440" s="2"/>
    </row>
    <row r="441" spans="1:17" ht="13">
      <c r="A441" s="2"/>
      <c r="B441" s="2"/>
      <c r="C441" s="2"/>
      <c r="D441" s="2"/>
      <c r="E441" s="2"/>
      <c r="F441" s="2"/>
      <c r="G441" s="2"/>
      <c r="H441" s="2"/>
      <c r="I441" s="2"/>
      <c r="J441" s="2"/>
      <c r="K441" s="2"/>
      <c r="L441" s="2"/>
      <c r="M441" s="2"/>
      <c r="N441" s="2"/>
      <c r="O441" s="2"/>
      <c r="P441" s="2"/>
      <c r="Q441" s="2"/>
    </row>
    <row r="442" spans="1:17" ht="13">
      <c r="A442" s="2"/>
      <c r="B442" s="2"/>
      <c r="C442" s="2"/>
      <c r="D442" s="2"/>
      <c r="E442" s="2"/>
      <c r="F442" s="2"/>
      <c r="G442" s="2"/>
      <c r="H442" s="2"/>
      <c r="I442" s="2"/>
      <c r="J442" s="2"/>
      <c r="K442" s="2"/>
      <c r="L442" s="2"/>
      <c r="M442" s="2"/>
      <c r="N442" s="2"/>
      <c r="O442" s="2"/>
      <c r="P442" s="2"/>
      <c r="Q442" s="2"/>
    </row>
    <row r="443" spans="1:17" ht="13">
      <c r="A443" s="2"/>
      <c r="B443" s="2"/>
      <c r="C443" s="2"/>
      <c r="D443" s="2"/>
      <c r="E443" s="2"/>
      <c r="F443" s="2"/>
      <c r="G443" s="2"/>
      <c r="H443" s="2"/>
      <c r="I443" s="2"/>
      <c r="J443" s="2"/>
      <c r="K443" s="2"/>
      <c r="L443" s="2"/>
      <c r="M443" s="2"/>
      <c r="N443" s="2"/>
      <c r="O443" s="2"/>
      <c r="P443" s="2"/>
      <c r="Q443" s="2"/>
    </row>
    <row r="444" spans="1:17" ht="13">
      <c r="A444" s="2"/>
      <c r="B444" s="2"/>
      <c r="C444" s="2"/>
      <c r="D444" s="2"/>
      <c r="E444" s="2"/>
      <c r="F444" s="2"/>
      <c r="G444" s="2"/>
      <c r="H444" s="2"/>
      <c r="I444" s="2"/>
      <c r="J444" s="2"/>
      <c r="K444" s="2"/>
      <c r="L444" s="2"/>
      <c r="M444" s="2"/>
      <c r="N444" s="2"/>
      <c r="O444" s="2"/>
      <c r="P444" s="2"/>
      <c r="Q444" s="2"/>
    </row>
    <row r="445" spans="1:17" ht="13">
      <c r="A445" s="2"/>
      <c r="B445" s="2"/>
      <c r="C445" s="2"/>
      <c r="D445" s="2"/>
      <c r="E445" s="2"/>
      <c r="F445" s="2"/>
      <c r="G445" s="2"/>
      <c r="H445" s="2"/>
      <c r="I445" s="2"/>
      <c r="J445" s="2"/>
      <c r="K445" s="2"/>
      <c r="L445" s="2"/>
      <c r="M445" s="2"/>
      <c r="N445" s="2"/>
      <c r="O445" s="2"/>
      <c r="P445" s="2"/>
      <c r="Q445" s="2"/>
    </row>
    <row r="446" spans="1:17" ht="13">
      <c r="A446" s="2"/>
      <c r="B446" s="2"/>
      <c r="C446" s="2"/>
      <c r="D446" s="2"/>
      <c r="E446" s="2"/>
      <c r="F446" s="2"/>
      <c r="G446" s="2"/>
      <c r="H446" s="2"/>
      <c r="I446" s="2"/>
      <c r="J446" s="2"/>
      <c r="K446" s="2"/>
      <c r="L446" s="2"/>
      <c r="M446" s="2"/>
      <c r="N446" s="2"/>
      <c r="O446" s="2"/>
      <c r="P446" s="2"/>
      <c r="Q446" s="2"/>
    </row>
    <row r="447" spans="1:17" ht="13">
      <c r="A447" s="2"/>
      <c r="B447" s="2"/>
      <c r="C447" s="2"/>
      <c r="D447" s="2"/>
      <c r="E447" s="2"/>
      <c r="F447" s="2"/>
      <c r="G447" s="2"/>
      <c r="H447" s="2"/>
      <c r="I447" s="2"/>
      <c r="J447" s="2"/>
      <c r="K447" s="2"/>
      <c r="L447" s="2"/>
      <c r="M447" s="2"/>
      <c r="N447" s="2"/>
      <c r="O447" s="2"/>
      <c r="P447" s="2"/>
      <c r="Q447" s="2"/>
    </row>
    <row r="448" spans="1:17" ht="13">
      <c r="A448" s="2"/>
      <c r="B448" s="2"/>
      <c r="C448" s="2"/>
      <c r="D448" s="2"/>
      <c r="E448" s="2"/>
      <c r="F448" s="2"/>
      <c r="G448" s="2"/>
      <c r="H448" s="2"/>
      <c r="I448" s="2"/>
      <c r="J448" s="2"/>
      <c r="K448" s="2"/>
      <c r="L448" s="2"/>
      <c r="M448" s="2"/>
      <c r="N448" s="2"/>
      <c r="O448" s="2"/>
      <c r="P448" s="2"/>
      <c r="Q448" s="2"/>
    </row>
    <row r="449" spans="1:17" ht="13">
      <c r="A449" s="2"/>
      <c r="B449" s="2"/>
      <c r="C449" s="2"/>
      <c r="D449" s="2"/>
      <c r="E449" s="2"/>
      <c r="F449" s="2"/>
      <c r="G449" s="2"/>
      <c r="H449" s="2"/>
      <c r="I449" s="2"/>
      <c r="J449" s="2"/>
      <c r="K449" s="2"/>
      <c r="L449" s="2"/>
      <c r="M449" s="2"/>
      <c r="N449" s="2"/>
      <c r="O449" s="2"/>
      <c r="P449" s="2"/>
      <c r="Q449" s="2"/>
    </row>
    <row r="450" spans="1:17" ht="13">
      <c r="A450" s="2"/>
      <c r="B450" s="2"/>
      <c r="C450" s="2"/>
      <c r="D450" s="2"/>
      <c r="E450" s="2"/>
      <c r="F450" s="2"/>
      <c r="G450" s="2"/>
      <c r="H450" s="2"/>
      <c r="I450" s="2"/>
      <c r="J450" s="2"/>
      <c r="K450" s="2"/>
      <c r="L450" s="2"/>
      <c r="M450" s="2"/>
      <c r="N450" s="2"/>
      <c r="O450" s="2"/>
      <c r="P450" s="2"/>
      <c r="Q450" s="2"/>
    </row>
    <row r="451" spans="1:17" ht="13">
      <c r="A451" s="2"/>
      <c r="B451" s="2"/>
      <c r="C451" s="2"/>
      <c r="D451" s="2"/>
      <c r="E451" s="2"/>
      <c r="F451" s="2"/>
      <c r="G451" s="2"/>
      <c r="H451" s="2"/>
      <c r="I451" s="2"/>
      <c r="J451" s="2"/>
      <c r="K451" s="2"/>
      <c r="L451" s="2"/>
      <c r="M451" s="2"/>
      <c r="N451" s="2"/>
      <c r="O451" s="2"/>
      <c r="P451" s="2"/>
      <c r="Q451" s="2"/>
    </row>
    <row r="452" spans="1:17" ht="13">
      <c r="A452" s="2"/>
      <c r="B452" s="2"/>
      <c r="C452" s="2"/>
      <c r="D452" s="2"/>
      <c r="E452" s="2"/>
      <c r="F452" s="2"/>
      <c r="G452" s="2"/>
      <c r="H452" s="2"/>
      <c r="I452" s="2"/>
      <c r="J452" s="2"/>
      <c r="K452" s="2"/>
      <c r="L452" s="2"/>
      <c r="M452" s="2"/>
      <c r="N452" s="2"/>
      <c r="O452" s="2"/>
      <c r="P452" s="2"/>
      <c r="Q452" s="2"/>
    </row>
    <row r="453" spans="1:17" ht="13">
      <c r="A453" s="2"/>
      <c r="B453" s="2"/>
      <c r="C453" s="2"/>
      <c r="D453" s="2"/>
      <c r="E453" s="2"/>
      <c r="F453" s="2"/>
      <c r="G453" s="2"/>
      <c r="H453" s="2"/>
      <c r="I453" s="2"/>
      <c r="J453" s="2"/>
      <c r="K453" s="2"/>
      <c r="L453" s="2"/>
      <c r="M453" s="2"/>
      <c r="N453" s="2"/>
      <c r="O453" s="2"/>
      <c r="P453" s="2"/>
      <c r="Q453" s="2"/>
    </row>
    <row r="454" spans="1:17" ht="13">
      <c r="A454" s="2"/>
      <c r="B454" s="2"/>
      <c r="C454" s="2"/>
      <c r="D454" s="2"/>
      <c r="E454" s="2"/>
      <c r="F454" s="2"/>
      <c r="G454" s="2"/>
      <c r="H454" s="2"/>
      <c r="I454" s="2"/>
      <c r="J454" s="2"/>
      <c r="K454" s="2"/>
      <c r="L454" s="2"/>
      <c r="M454" s="2"/>
      <c r="N454" s="2"/>
      <c r="O454" s="2"/>
      <c r="P454" s="2"/>
      <c r="Q454" s="2"/>
    </row>
    <row r="455" spans="1:17" ht="13">
      <c r="A455" s="2"/>
      <c r="B455" s="2"/>
      <c r="C455" s="2"/>
      <c r="D455" s="2"/>
      <c r="E455" s="2"/>
      <c r="F455" s="2"/>
      <c r="G455" s="2"/>
      <c r="H455" s="2"/>
      <c r="I455" s="2"/>
      <c r="J455" s="2"/>
      <c r="K455" s="2"/>
      <c r="L455" s="2"/>
      <c r="M455" s="2"/>
      <c r="N455" s="2"/>
      <c r="O455" s="2"/>
      <c r="P455" s="2"/>
      <c r="Q455" s="2"/>
    </row>
    <row r="456" spans="1:17" ht="13">
      <c r="A456" s="2"/>
      <c r="B456" s="2"/>
      <c r="C456" s="2"/>
      <c r="D456" s="2"/>
      <c r="E456" s="2"/>
      <c r="F456" s="2"/>
      <c r="G456" s="2"/>
      <c r="H456" s="2"/>
      <c r="I456" s="2"/>
      <c r="J456" s="2"/>
      <c r="K456" s="2"/>
      <c r="L456" s="2"/>
      <c r="M456" s="2"/>
      <c r="N456" s="2"/>
      <c r="O456" s="2"/>
      <c r="P456" s="2"/>
      <c r="Q456" s="2"/>
    </row>
    <row r="457" spans="1:17" ht="13">
      <c r="A457" s="2"/>
      <c r="B457" s="2"/>
      <c r="C457" s="2"/>
      <c r="D457" s="2"/>
      <c r="E457" s="2"/>
      <c r="F457" s="2"/>
      <c r="G457" s="2"/>
      <c r="H457" s="2"/>
      <c r="I457" s="2"/>
      <c r="J457" s="2"/>
      <c r="K457" s="2"/>
      <c r="L457" s="2"/>
      <c r="M457" s="2"/>
      <c r="N457" s="2"/>
      <c r="O457" s="2"/>
      <c r="P457" s="2"/>
      <c r="Q457" s="2"/>
    </row>
    <row r="458" spans="1:17" ht="13">
      <c r="A458" s="2"/>
      <c r="B458" s="2"/>
      <c r="C458" s="2"/>
      <c r="D458" s="2"/>
      <c r="E458" s="2"/>
      <c r="F458" s="2"/>
      <c r="G458" s="2"/>
      <c r="H458" s="2"/>
      <c r="I458" s="2"/>
      <c r="J458" s="2"/>
      <c r="K458" s="2"/>
      <c r="L458" s="2"/>
      <c r="M458" s="2"/>
      <c r="N458" s="2"/>
      <c r="O458" s="2"/>
      <c r="P458" s="2"/>
      <c r="Q458" s="2"/>
    </row>
    <row r="459" spans="1:17" ht="13">
      <c r="A459" s="2"/>
      <c r="B459" s="2"/>
      <c r="C459" s="2"/>
      <c r="D459" s="2"/>
      <c r="E459" s="2"/>
      <c r="F459" s="2"/>
      <c r="G459" s="2"/>
      <c r="H459" s="2"/>
      <c r="I459" s="2"/>
      <c r="J459" s="2"/>
      <c r="K459" s="2"/>
      <c r="L459" s="2"/>
      <c r="M459" s="2"/>
      <c r="N459" s="2"/>
      <c r="O459" s="2"/>
      <c r="P459" s="2"/>
      <c r="Q459" s="2"/>
    </row>
    <row r="460" spans="1:17" ht="13">
      <c r="A460" s="2"/>
      <c r="B460" s="2"/>
      <c r="C460" s="2"/>
      <c r="D460" s="2"/>
      <c r="E460" s="2"/>
      <c r="F460" s="2"/>
      <c r="G460" s="2"/>
      <c r="H460" s="2"/>
      <c r="I460" s="2"/>
      <c r="J460" s="2"/>
      <c r="K460" s="2"/>
      <c r="L460" s="2"/>
      <c r="M460" s="2"/>
      <c r="N460" s="2"/>
      <c r="O460" s="2"/>
      <c r="P460" s="2"/>
      <c r="Q460" s="2"/>
    </row>
    <row r="461" spans="1:17" ht="13">
      <c r="A461" s="2"/>
      <c r="B461" s="2"/>
      <c r="C461" s="2"/>
      <c r="D461" s="2"/>
      <c r="E461" s="2"/>
      <c r="F461" s="2"/>
      <c r="G461" s="2"/>
      <c r="H461" s="2"/>
      <c r="I461" s="2"/>
      <c r="J461" s="2"/>
      <c r="K461" s="2"/>
      <c r="L461" s="2"/>
      <c r="M461" s="2"/>
      <c r="N461" s="2"/>
      <c r="O461" s="2"/>
      <c r="P461" s="2"/>
      <c r="Q461" s="2"/>
    </row>
    <row r="462" spans="1:17" ht="13">
      <c r="A462" s="2"/>
      <c r="B462" s="2"/>
      <c r="C462" s="2"/>
      <c r="D462" s="2"/>
      <c r="E462" s="2"/>
      <c r="F462" s="2"/>
      <c r="G462" s="2"/>
      <c r="H462" s="2"/>
      <c r="I462" s="2"/>
      <c r="J462" s="2"/>
      <c r="K462" s="2"/>
      <c r="L462" s="2"/>
      <c r="M462" s="2"/>
      <c r="N462" s="2"/>
      <c r="O462" s="2"/>
      <c r="P462" s="2"/>
      <c r="Q462" s="2"/>
    </row>
    <row r="463" spans="1:17" ht="13">
      <c r="A463" s="2"/>
      <c r="B463" s="2"/>
      <c r="C463" s="2"/>
      <c r="D463" s="2"/>
      <c r="E463" s="2"/>
      <c r="F463" s="2"/>
      <c r="G463" s="2"/>
      <c r="H463" s="2"/>
      <c r="I463" s="2"/>
      <c r="J463" s="2"/>
      <c r="K463" s="2"/>
      <c r="L463" s="2"/>
      <c r="M463" s="2"/>
      <c r="N463" s="2"/>
      <c r="O463" s="2"/>
      <c r="P463" s="2"/>
      <c r="Q463" s="2"/>
    </row>
    <row r="464" spans="1:17" ht="13">
      <c r="A464" s="2"/>
      <c r="B464" s="2"/>
      <c r="C464" s="2"/>
      <c r="D464" s="2"/>
      <c r="E464" s="2"/>
      <c r="F464" s="2"/>
      <c r="G464" s="2"/>
      <c r="H464" s="2"/>
      <c r="I464" s="2"/>
      <c r="J464" s="2"/>
      <c r="K464" s="2"/>
      <c r="L464" s="2"/>
      <c r="M464" s="2"/>
      <c r="N464" s="2"/>
      <c r="O464" s="2"/>
      <c r="P464" s="2"/>
      <c r="Q464" s="2"/>
    </row>
    <row r="465" spans="1:17" ht="13">
      <c r="A465" s="2"/>
      <c r="B465" s="2"/>
      <c r="C465" s="2"/>
      <c r="D465" s="2"/>
      <c r="E465" s="2"/>
      <c r="F465" s="2"/>
      <c r="G465" s="2"/>
      <c r="H465" s="2"/>
      <c r="I465" s="2"/>
      <c r="J465" s="2"/>
      <c r="K465" s="2"/>
      <c r="L465" s="2"/>
      <c r="M465" s="2"/>
      <c r="N465" s="2"/>
      <c r="O465" s="2"/>
      <c r="P465" s="2"/>
      <c r="Q465" s="2"/>
    </row>
    <row r="466" spans="1:17" ht="13">
      <c r="A466" s="2"/>
      <c r="B466" s="2"/>
      <c r="C466" s="2"/>
      <c r="D466" s="2"/>
      <c r="E466" s="2"/>
      <c r="F466" s="2"/>
      <c r="G466" s="2"/>
      <c r="H466" s="2"/>
      <c r="I466" s="2"/>
      <c r="J466" s="2"/>
      <c r="K466" s="2"/>
      <c r="L466" s="2"/>
      <c r="M466" s="2"/>
      <c r="N466" s="2"/>
      <c r="O466" s="2"/>
      <c r="P466" s="2"/>
      <c r="Q466" s="2"/>
    </row>
    <row r="467" spans="1:17" ht="13">
      <c r="A467" s="2"/>
      <c r="B467" s="2"/>
      <c r="C467" s="2"/>
      <c r="D467" s="2"/>
      <c r="E467" s="2"/>
      <c r="F467" s="2"/>
      <c r="G467" s="2"/>
      <c r="H467" s="2"/>
      <c r="I467" s="2"/>
      <c r="J467" s="2"/>
      <c r="K467" s="2"/>
      <c r="L467" s="2"/>
      <c r="M467" s="2"/>
      <c r="N467" s="2"/>
      <c r="O467" s="2"/>
      <c r="P467" s="2"/>
      <c r="Q467" s="2"/>
    </row>
    <row r="468" spans="1:17" ht="13">
      <c r="A468" s="2"/>
      <c r="B468" s="2"/>
      <c r="C468" s="2"/>
      <c r="D468" s="2"/>
      <c r="E468" s="2"/>
      <c r="F468" s="2"/>
      <c r="G468" s="2"/>
      <c r="H468" s="2"/>
      <c r="I468" s="2"/>
      <c r="J468" s="2"/>
      <c r="K468" s="2"/>
      <c r="L468" s="2"/>
      <c r="M468" s="2"/>
      <c r="N468" s="2"/>
      <c r="O468" s="2"/>
      <c r="P468" s="2"/>
      <c r="Q468" s="2"/>
    </row>
    <row r="469" spans="1:17" ht="13">
      <c r="A469" s="2"/>
      <c r="B469" s="2"/>
      <c r="C469" s="2"/>
      <c r="D469" s="2"/>
      <c r="E469" s="2"/>
      <c r="F469" s="2"/>
      <c r="G469" s="2"/>
      <c r="H469" s="2"/>
      <c r="I469" s="2"/>
      <c r="J469" s="2"/>
      <c r="K469" s="2"/>
      <c r="L469" s="2"/>
      <c r="M469" s="2"/>
      <c r="N469" s="2"/>
      <c r="O469" s="2"/>
      <c r="P469" s="2"/>
      <c r="Q469" s="2"/>
    </row>
    <row r="470" spans="1:17" ht="13">
      <c r="A470" s="2"/>
      <c r="B470" s="2"/>
      <c r="C470" s="2"/>
      <c r="D470" s="2"/>
      <c r="E470" s="2"/>
      <c r="F470" s="2"/>
      <c r="G470" s="2"/>
      <c r="H470" s="2"/>
      <c r="I470" s="2"/>
      <c r="J470" s="2"/>
      <c r="K470" s="2"/>
      <c r="L470" s="2"/>
      <c r="M470" s="2"/>
      <c r="N470" s="2"/>
      <c r="O470" s="2"/>
      <c r="P470" s="2"/>
      <c r="Q470" s="2"/>
    </row>
    <row r="471" spans="1:17" ht="13">
      <c r="A471" s="2"/>
      <c r="B471" s="2"/>
      <c r="C471" s="2"/>
      <c r="D471" s="2"/>
      <c r="E471" s="2"/>
      <c r="F471" s="2"/>
      <c r="G471" s="2"/>
      <c r="H471" s="2"/>
      <c r="I471" s="2"/>
      <c r="J471" s="2"/>
      <c r="K471" s="2"/>
      <c r="L471" s="2"/>
      <c r="M471" s="2"/>
      <c r="N471" s="2"/>
      <c r="O471" s="2"/>
      <c r="P471" s="2"/>
      <c r="Q471" s="2"/>
    </row>
    <row r="472" spans="1:17" ht="13">
      <c r="A472" s="2"/>
      <c r="B472" s="2"/>
      <c r="C472" s="2"/>
      <c r="D472" s="2"/>
      <c r="E472" s="2"/>
      <c r="F472" s="2"/>
      <c r="G472" s="2"/>
      <c r="H472" s="2"/>
      <c r="I472" s="2"/>
      <c r="J472" s="2"/>
      <c r="K472" s="2"/>
      <c r="L472" s="2"/>
      <c r="M472" s="2"/>
      <c r="N472" s="2"/>
      <c r="O472" s="2"/>
      <c r="P472" s="2"/>
      <c r="Q472" s="2"/>
    </row>
    <row r="473" spans="1:17" ht="13">
      <c r="A473" s="2"/>
      <c r="B473" s="2"/>
      <c r="C473" s="2"/>
      <c r="D473" s="2"/>
      <c r="E473" s="2"/>
      <c r="F473" s="2"/>
      <c r="G473" s="2"/>
      <c r="H473" s="2"/>
      <c r="I473" s="2"/>
      <c r="J473" s="2"/>
      <c r="K473" s="2"/>
      <c r="L473" s="2"/>
      <c r="M473" s="2"/>
      <c r="N473" s="2"/>
      <c r="O473" s="2"/>
      <c r="P473" s="2"/>
      <c r="Q473" s="2"/>
    </row>
    <row r="474" spans="1:17" ht="13">
      <c r="A474" s="2"/>
      <c r="B474" s="2"/>
      <c r="C474" s="2"/>
      <c r="D474" s="2"/>
      <c r="E474" s="2"/>
      <c r="F474" s="2"/>
      <c r="G474" s="2"/>
      <c r="H474" s="2"/>
      <c r="I474" s="2"/>
      <c r="J474" s="2"/>
      <c r="K474" s="2"/>
      <c r="L474" s="2"/>
      <c r="M474" s="2"/>
      <c r="N474" s="2"/>
      <c r="O474" s="2"/>
      <c r="P474" s="2"/>
      <c r="Q474" s="2"/>
    </row>
    <row r="475" spans="1:17" ht="13">
      <c r="A475" s="2"/>
      <c r="B475" s="2"/>
      <c r="C475" s="2"/>
      <c r="D475" s="2"/>
      <c r="E475" s="2"/>
      <c r="F475" s="2"/>
      <c r="G475" s="2"/>
      <c r="H475" s="2"/>
      <c r="I475" s="2"/>
      <c r="J475" s="2"/>
      <c r="K475" s="2"/>
      <c r="L475" s="2"/>
      <c r="M475" s="2"/>
      <c r="N475" s="2"/>
      <c r="O475" s="2"/>
      <c r="P475" s="2"/>
      <c r="Q475" s="2"/>
    </row>
    <row r="476" spans="1:17" ht="13">
      <c r="A476" s="2"/>
      <c r="B476" s="2"/>
      <c r="C476" s="2"/>
      <c r="D476" s="2"/>
      <c r="E476" s="2"/>
      <c r="F476" s="2"/>
      <c r="G476" s="2"/>
      <c r="H476" s="2"/>
      <c r="I476" s="2"/>
      <c r="J476" s="2"/>
      <c r="K476" s="2"/>
      <c r="L476" s="2"/>
      <c r="M476" s="2"/>
      <c r="N476" s="2"/>
      <c r="O476" s="2"/>
      <c r="P476" s="2"/>
      <c r="Q476" s="2"/>
    </row>
    <row r="477" spans="1:17" ht="13">
      <c r="A477" s="2"/>
      <c r="B477" s="2"/>
      <c r="C477" s="2"/>
      <c r="D477" s="2"/>
      <c r="E477" s="2"/>
      <c r="F477" s="2"/>
      <c r="G477" s="2"/>
      <c r="H477" s="2"/>
      <c r="I477" s="2"/>
      <c r="J477" s="2"/>
      <c r="K477" s="2"/>
      <c r="L477" s="2"/>
      <c r="M477" s="2"/>
      <c r="N477" s="2"/>
      <c r="O477" s="2"/>
      <c r="P477" s="2"/>
      <c r="Q477" s="2"/>
    </row>
    <row r="478" spans="1:17" ht="13">
      <c r="A478" s="2"/>
      <c r="B478" s="2"/>
      <c r="C478" s="2"/>
      <c r="D478" s="2"/>
      <c r="E478" s="2"/>
      <c r="F478" s="2"/>
      <c r="G478" s="2"/>
      <c r="H478" s="2"/>
      <c r="I478" s="2"/>
      <c r="J478" s="2"/>
      <c r="K478" s="2"/>
      <c r="L478" s="2"/>
      <c r="M478" s="2"/>
      <c r="N478" s="2"/>
      <c r="O478" s="2"/>
      <c r="P478" s="2"/>
      <c r="Q478" s="2"/>
    </row>
    <row r="479" spans="1:17" ht="13">
      <c r="A479" s="2"/>
      <c r="B479" s="2"/>
      <c r="C479" s="2"/>
      <c r="D479" s="2"/>
      <c r="E479" s="2"/>
      <c r="F479" s="2"/>
      <c r="G479" s="2"/>
      <c r="H479" s="2"/>
      <c r="I479" s="2"/>
      <c r="J479" s="2"/>
      <c r="K479" s="2"/>
      <c r="L479" s="2"/>
      <c r="M479" s="2"/>
      <c r="N479" s="2"/>
      <c r="O479" s="2"/>
      <c r="P479" s="2"/>
      <c r="Q479" s="2"/>
    </row>
    <row r="480" spans="1:17" ht="13">
      <c r="A480" s="2"/>
      <c r="B480" s="2"/>
      <c r="C480" s="2"/>
      <c r="D480" s="2"/>
      <c r="E480" s="2"/>
      <c r="F480" s="2"/>
      <c r="G480" s="2"/>
      <c r="H480" s="2"/>
      <c r="I480" s="2"/>
      <c r="J480" s="2"/>
      <c r="K480" s="2"/>
      <c r="L480" s="2"/>
      <c r="M480" s="2"/>
      <c r="N480" s="2"/>
      <c r="O480" s="2"/>
      <c r="P480" s="2"/>
      <c r="Q480" s="2"/>
    </row>
    <row r="481" spans="1:17" ht="13">
      <c r="A481" s="2"/>
      <c r="B481" s="2"/>
      <c r="C481" s="2"/>
      <c r="D481" s="2"/>
      <c r="E481" s="2"/>
      <c r="F481" s="2"/>
      <c r="G481" s="2"/>
      <c r="H481" s="2"/>
      <c r="I481" s="2"/>
      <c r="J481" s="2"/>
      <c r="K481" s="2"/>
      <c r="L481" s="2"/>
      <c r="M481" s="2"/>
      <c r="N481" s="2"/>
      <c r="O481" s="2"/>
      <c r="P481" s="2"/>
      <c r="Q481" s="2"/>
    </row>
    <row r="482" spans="1:17" ht="13">
      <c r="A482" s="2"/>
      <c r="B482" s="2"/>
      <c r="C482" s="2"/>
      <c r="D482" s="2"/>
      <c r="E482" s="2"/>
      <c r="F482" s="2"/>
      <c r="G482" s="2"/>
      <c r="H482" s="2"/>
      <c r="I482" s="2"/>
      <c r="J482" s="2"/>
      <c r="K482" s="2"/>
      <c r="L482" s="2"/>
      <c r="M482" s="2"/>
      <c r="N482" s="2"/>
      <c r="O482" s="2"/>
      <c r="P482" s="2"/>
      <c r="Q482" s="2"/>
    </row>
    <row r="483" spans="1:17" ht="13">
      <c r="A483" s="2"/>
      <c r="B483" s="2"/>
      <c r="C483" s="2"/>
      <c r="D483" s="2"/>
      <c r="E483" s="2"/>
      <c r="F483" s="2"/>
      <c r="G483" s="2"/>
      <c r="H483" s="2"/>
      <c r="I483" s="2"/>
      <c r="J483" s="2"/>
      <c r="K483" s="2"/>
      <c r="L483" s="2"/>
      <c r="M483" s="2"/>
      <c r="N483" s="2"/>
      <c r="O483" s="2"/>
      <c r="P483" s="2"/>
      <c r="Q483" s="2"/>
    </row>
    <row r="484" spans="1:17" ht="13">
      <c r="A484" s="2"/>
      <c r="B484" s="2"/>
      <c r="C484" s="2"/>
      <c r="D484" s="2"/>
      <c r="E484" s="2"/>
      <c r="F484" s="2"/>
      <c r="G484" s="2"/>
      <c r="H484" s="2"/>
      <c r="I484" s="2"/>
      <c r="J484" s="2"/>
      <c r="K484" s="2"/>
      <c r="L484" s="2"/>
      <c r="M484" s="2"/>
      <c r="N484" s="2"/>
      <c r="O484" s="2"/>
      <c r="P484" s="2"/>
      <c r="Q484" s="2"/>
    </row>
    <row r="485" spans="1:17" ht="13">
      <c r="A485" s="2"/>
      <c r="B485" s="2"/>
      <c r="C485" s="2"/>
      <c r="D485" s="2"/>
      <c r="E485" s="2"/>
      <c r="F485" s="2"/>
      <c r="G485" s="2"/>
      <c r="H485" s="2"/>
      <c r="I485" s="2"/>
      <c r="J485" s="2"/>
      <c r="K485" s="2"/>
      <c r="L485" s="2"/>
      <c r="M485" s="2"/>
      <c r="N485" s="2"/>
      <c r="O485" s="2"/>
      <c r="P485" s="2"/>
      <c r="Q485" s="2"/>
    </row>
    <row r="486" spans="1:17" ht="13">
      <c r="A486" s="2"/>
      <c r="B486" s="2"/>
      <c r="C486" s="2"/>
      <c r="D486" s="2"/>
      <c r="E486" s="2"/>
      <c r="F486" s="2"/>
      <c r="G486" s="2"/>
      <c r="H486" s="2"/>
      <c r="I486" s="2"/>
      <c r="J486" s="2"/>
      <c r="K486" s="2"/>
      <c r="L486" s="2"/>
      <c r="M486" s="2"/>
      <c r="N486" s="2"/>
      <c r="O486" s="2"/>
      <c r="P486" s="2"/>
      <c r="Q486" s="2"/>
    </row>
    <row r="487" spans="1:17" ht="13">
      <c r="A487" s="2"/>
      <c r="B487" s="2"/>
      <c r="C487" s="2"/>
      <c r="D487" s="2"/>
      <c r="E487" s="2"/>
      <c r="F487" s="2"/>
      <c r="G487" s="2"/>
      <c r="H487" s="2"/>
      <c r="I487" s="2"/>
      <c r="J487" s="2"/>
      <c r="K487" s="2"/>
      <c r="L487" s="2"/>
      <c r="M487" s="2"/>
      <c r="N487" s="2"/>
      <c r="O487" s="2"/>
      <c r="P487" s="2"/>
      <c r="Q487" s="2"/>
    </row>
    <row r="488" spans="1:17" ht="13">
      <c r="A488" s="2"/>
      <c r="B488" s="2"/>
      <c r="C488" s="2"/>
      <c r="D488" s="2"/>
      <c r="E488" s="2"/>
      <c r="F488" s="2"/>
      <c r="G488" s="2"/>
      <c r="H488" s="2"/>
      <c r="I488" s="2"/>
      <c r="J488" s="2"/>
      <c r="K488" s="2"/>
      <c r="L488" s="2"/>
      <c r="M488" s="2"/>
      <c r="N488" s="2"/>
      <c r="O488" s="2"/>
      <c r="P488" s="2"/>
      <c r="Q488" s="2"/>
    </row>
    <row r="489" spans="1:17" ht="13">
      <c r="A489" s="2"/>
      <c r="B489" s="2"/>
      <c r="C489" s="2"/>
      <c r="D489" s="2"/>
      <c r="E489" s="2"/>
      <c r="F489" s="2"/>
      <c r="G489" s="2"/>
      <c r="H489" s="2"/>
      <c r="I489" s="2"/>
      <c r="J489" s="2"/>
      <c r="K489" s="2"/>
      <c r="L489" s="2"/>
      <c r="M489" s="2"/>
      <c r="N489" s="2"/>
      <c r="O489" s="2"/>
      <c r="P489" s="2"/>
      <c r="Q489" s="2"/>
    </row>
    <row r="490" spans="1:17" ht="13">
      <c r="A490" s="2"/>
      <c r="B490" s="2"/>
      <c r="C490" s="2"/>
      <c r="D490" s="2"/>
      <c r="E490" s="2"/>
      <c r="F490" s="2"/>
      <c r="G490" s="2"/>
      <c r="H490" s="2"/>
      <c r="I490" s="2"/>
      <c r="J490" s="2"/>
      <c r="K490" s="2"/>
      <c r="L490" s="2"/>
      <c r="M490" s="2"/>
      <c r="N490" s="2"/>
      <c r="O490" s="2"/>
      <c r="P490" s="2"/>
      <c r="Q490" s="2"/>
    </row>
    <row r="491" spans="1:17" ht="13">
      <c r="A491" s="2"/>
      <c r="B491" s="2"/>
      <c r="C491" s="2"/>
      <c r="D491" s="2"/>
      <c r="E491" s="2"/>
      <c r="F491" s="2"/>
      <c r="G491" s="2"/>
      <c r="H491" s="2"/>
      <c r="I491" s="2"/>
      <c r="J491" s="2"/>
      <c r="K491" s="2"/>
      <c r="L491" s="2"/>
      <c r="M491" s="2"/>
      <c r="N491" s="2"/>
      <c r="O491" s="2"/>
      <c r="P491" s="2"/>
      <c r="Q491" s="2"/>
    </row>
    <row r="492" spans="1:17" ht="13">
      <c r="A492" s="2"/>
      <c r="B492" s="2"/>
      <c r="C492" s="2"/>
      <c r="D492" s="2"/>
      <c r="E492" s="2"/>
      <c r="F492" s="2"/>
      <c r="G492" s="2"/>
      <c r="H492" s="2"/>
      <c r="I492" s="2"/>
      <c r="J492" s="2"/>
      <c r="K492" s="2"/>
      <c r="L492" s="2"/>
      <c r="M492" s="2"/>
      <c r="N492" s="2"/>
      <c r="O492" s="2"/>
      <c r="P492" s="2"/>
      <c r="Q492" s="2"/>
    </row>
    <row r="493" spans="1:17" ht="13">
      <c r="A493" s="2"/>
      <c r="B493" s="2"/>
      <c r="C493" s="2"/>
      <c r="D493" s="2"/>
      <c r="E493" s="2"/>
      <c r="F493" s="2"/>
      <c r="G493" s="2"/>
      <c r="H493" s="2"/>
      <c r="I493" s="2"/>
      <c r="J493" s="2"/>
      <c r="K493" s="2"/>
      <c r="L493" s="2"/>
      <c r="M493" s="2"/>
      <c r="N493" s="2"/>
      <c r="O493" s="2"/>
      <c r="P493" s="2"/>
      <c r="Q493" s="2"/>
    </row>
    <row r="494" spans="1:17" ht="13">
      <c r="A494" s="2"/>
      <c r="B494" s="2"/>
      <c r="C494" s="2"/>
      <c r="D494" s="2"/>
      <c r="E494" s="2"/>
      <c r="F494" s="2"/>
      <c r="G494" s="2"/>
      <c r="H494" s="2"/>
      <c r="I494" s="2"/>
      <c r="J494" s="2"/>
      <c r="K494" s="2"/>
      <c r="L494" s="2"/>
      <c r="M494" s="2"/>
      <c r="N494" s="2"/>
      <c r="O494" s="2"/>
      <c r="P494" s="2"/>
      <c r="Q494" s="2"/>
    </row>
    <row r="495" spans="1:17" ht="13">
      <c r="A495" s="2"/>
      <c r="B495" s="2"/>
      <c r="C495" s="2"/>
      <c r="D495" s="2"/>
      <c r="E495" s="2"/>
      <c r="F495" s="2"/>
      <c r="G495" s="2"/>
      <c r="H495" s="2"/>
      <c r="I495" s="2"/>
      <c r="J495" s="2"/>
      <c r="K495" s="2"/>
      <c r="L495" s="2"/>
      <c r="M495" s="2"/>
      <c r="N495" s="2"/>
      <c r="O495" s="2"/>
      <c r="P495" s="2"/>
      <c r="Q495" s="2"/>
    </row>
    <row r="496" spans="1:17" ht="13">
      <c r="A496" s="2"/>
      <c r="B496" s="2"/>
      <c r="C496" s="2"/>
      <c r="D496" s="2"/>
      <c r="E496" s="2"/>
      <c r="F496" s="2"/>
      <c r="G496" s="2"/>
      <c r="H496" s="2"/>
      <c r="I496" s="2"/>
      <c r="J496" s="2"/>
      <c r="K496" s="2"/>
      <c r="L496" s="2"/>
      <c r="M496" s="2"/>
      <c r="N496" s="2"/>
      <c r="O496" s="2"/>
      <c r="P496" s="2"/>
      <c r="Q496" s="2"/>
    </row>
    <row r="497" spans="1:17" ht="13">
      <c r="A497" s="2"/>
      <c r="B497" s="2"/>
      <c r="C497" s="2"/>
      <c r="D497" s="2"/>
      <c r="E497" s="2"/>
      <c r="F497" s="2"/>
      <c r="G497" s="2"/>
      <c r="H497" s="2"/>
      <c r="I497" s="2"/>
      <c r="J497" s="2"/>
      <c r="K497" s="2"/>
      <c r="L497" s="2"/>
      <c r="M497" s="2"/>
      <c r="N497" s="2"/>
      <c r="O497" s="2"/>
      <c r="P497" s="2"/>
      <c r="Q497" s="2"/>
    </row>
    <row r="498" spans="1:17" ht="13">
      <c r="A498" s="2"/>
      <c r="B498" s="2"/>
      <c r="C498" s="2"/>
      <c r="D498" s="2"/>
      <c r="E498" s="2"/>
      <c r="F498" s="2"/>
      <c r="G498" s="2"/>
      <c r="H498" s="2"/>
      <c r="I498" s="2"/>
      <c r="J498" s="2"/>
      <c r="K498" s="2"/>
      <c r="L498" s="2"/>
      <c r="M498" s="2"/>
      <c r="N498" s="2"/>
      <c r="O498" s="2"/>
      <c r="P498" s="2"/>
      <c r="Q498" s="2"/>
    </row>
    <row r="499" spans="1:17" ht="13">
      <c r="A499" s="2"/>
      <c r="B499" s="2"/>
      <c r="C499" s="2"/>
      <c r="D499" s="2"/>
      <c r="E499" s="2"/>
      <c r="F499" s="2"/>
      <c r="G499" s="2"/>
      <c r="H499" s="2"/>
      <c r="I499" s="2"/>
      <c r="J499" s="2"/>
      <c r="K499" s="2"/>
      <c r="L499" s="2"/>
      <c r="M499" s="2"/>
      <c r="N499" s="2"/>
      <c r="O499" s="2"/>
      <c r="P499" s="2"/>
      <c r="Q499" s="2"/>
    </row>
    <row r="500" spans="1:17" ht="13">
      <c r="A500" s="2"/>
      <c r="B500" s="2"/>
      <c r="C500" s="2"/>
      <c r="D500" s="2"/>
      <c r="E500" s="2"/>
      <c r="F500" s="2"/>
      <c r="G500" s="2"/>
      <c r="H500" s="2"/>
      <c r="I500" s="2"/>
      <c r="J500" s="2"/>
      <c r="K500" s="2"/>
      <c r="L500" s="2"/>
      <c r="M500" s="2"/>
      <c r="N500" s="2"/>
      <c r="O500" s="2"/>
      <c r="P500" s="2"/>
      <c r="Q500" s="2"/>
    </row>
    <row r="501" spans="1:17" ht="13">
      <c r="A501" s="2"/>
      <c r="B501" s="2"/>
      <c r="C501" s="2"/>
      <c r="D501" s="2"/>
      <c r="E501" s="2"/>
      <c r="F501" s="2"/>
      <c r="G501" s="2"/>
      <c r="H501" s="2"/>
      <c r="I501" s="2"/>
      <c r="J501" s="2"/>
      <c r="K501" s="2"/>
      <c r="L501" s="2"/>
      <c r="M501" s="2"/>
      <c r="N501" s="2"/>
      <c r="O501" s="2"/>
      <c r="P501" s="2"/>
      <c r="Q501" s="2"/>
    </row>
    <row r="502" spans="1:17" ht="13">
      <c r="A502" s="2"/>
      <c r="B502" s="2"/>
      <c r="C502" s="2"/>
      <c r="D502" s="2"/>
      <c r="E502" s="2"/>
      <c r="F502" s="2"/>
      <c r="G502" s="2"/>
      <c r="H502" s="2"/>
      <c r="I502" s="2"/>
      <c r="J502" s="2"/>
      <c r="K502" s="2"/>
      <c r="L502" s="2"/>
      <c r="M502" s="2"/>
      <c r="N502" s="2"/>
      <c r="O502" s="2"/>
      <c r="P502" s="2"/>
      <c r="Q502" s="2"/>
    </row>
    <row r="503" spans="1:17" ht="13">
      <c r="A503" s="2"/>
      <c r="B503" s="2"/>
      <c r="C503" s="2"/>
      <c r="D503" s="2"/>
      <c r="E503" s="2"/>
      <c r="F503" s="2"/>
      <c r="G503" s="2"/>
      <c r="H503" s="2"/>
      <c r="I503" s="2"/>
      <c r="J503" s="2"/>
      <c r="K503" s="2"/>
      <c r="L503" s="2"/>
      <c r="M503" s="2"/>
      <c r="N503" s="2"/>
      <c r="O503" s="2"/>
      <c r="P503" s="2"/>
      <c r="Q503" s="2"/>
    </row>
    <row r="504" spans="1:17" ht="13">
      <c r="A504" s="2"/>
      <c r="B504" s="2"/>
      <c r="C504" s="2"/>
      <c r="D504" s="2"/>
      <c r="E504" s="2"/>
      <c r="F504" s="2"/>
      <c r="G504" s="2"/>
      <c r="H504" s="2"/>
      <c r="I504" s="2"/>
      <c r="J504" s="2"/>
      <c r="K504" s="2"/>
      <c r="L504" s="2"/>
      <c r="M504" s="2"/>
      <c r="N504" s="2"/>
      <c r="O504" s="2"/>
      <c r="P504" s="2"/>
      <c r="Q504" s="2"/>
    </row>
    <row r="505" spans="1:17" ht="13">
      <c r="A505" s="2"/>
      <c r="B505" s="2"/>
      <c r="C505" s="2"/>
      <c r="D505" s="2"/>
      <c r="E505" s="2"/>
      <c r="F505" s="2"/>
      <c r="G505" s="2"/>
      <c r="H505" s="2"/>
      <c r="I505" s="2"/>
      <c r="J505" s="2"/>
      <c r="K505" s="2"/>
      <c r="L505" s="2"/>
      <c r="M505" s="2"/>
      <c r="N505" s="2"/>
      <c r="O505" s="2"/>
      <c r="P505" s="2"/>
      <c r="Q505" s="2"/>
    </row>
    <row r="506" spans="1:17" ht="13">
      <c r="A506" s="2"/>
      <c r="B506" s="2"/>
      <c r="C506" s="2"/>
      <c r="D506" s="2"/>
      <c r="E506" s="2"/>
      <c r="F506" s="2"/>
      <c r="G506" s="2"/>
      <c r="H506" s="2"/>
      <c r="I506" s="2"/>
      <c r="J506" s="2"/>
      <c r="K506" s="2"/>
      <c r="L506" s="2"/>
      <c r="M506" s="2"/>
      <c r="N506" s="2"/>
      <c r="O506" s="2"/>
      <c r="P506" s="2"/>
      <c r="Q506" s="2"/>
    </row>
    <row r="507" spans="1:17" ht="13">
      <c r="A507" s="2"/>
      <c r="B507" s="2"/>
      <c r="C507" s="2"/>
      <c r="D507" s="2"/>
      <c r="E507" s="2"/>
      <c r="F507" s="2"/>
      <c r="G507" s="2"/>
      <c r="H507" s="2"/>
      <c r="I507" s="2"/>
      <c r="J507" s="2"/>
      <c r="K507" s="2"/>
      <c r="L507" s="2"/>
      <c r="M507" s="2"/>
      <c r="N507" s="2"/>
      <c r="O507" s="2"/>
      <c r="P507" s="2"/>
      <c r="Q507" s="2"/>
    </row>
    <row r="508" spans="1:17" ht="13">
      <c r="A508" s="2"/>
      <c r="B508" s="2"/>
      <c r="C508" s="2"/>
      <c r="D508" s="2"/>
      <c r="E508" s="2"/>
      <c r="F508" s="2"/>
      <c r="G508" s="2"/>
      <c r="H508" s="2"/>
      <c r="I508" s="2"/>
      <c r="J508" s="2"/>
      <c r="K508" s="2"/>
      <c r="L508" s="2"/>
      <c r="M508" s="2"/>
      <c r="N508" s="2"/>
      <c r="O508" s="2"/>
      <c r="P508" s="2"/>
      <c r="Q508" s="2"/>
    </row>
    <row r="509" spans="1:17" ht="13">
      <c r="A509" s="2"/>
      <c r="B509" s="2"/>
      <c r="C509" s="2"/>
      <c r="D509" s="2"/>
      <c r="E509" s="2"/>
      <c r="F509" s="2"/>
      <c r="G509" s="2"/>
      <c r="H509" s="2"/>
      <c r="I509" s="2"/>
      <c r="J509" s="2"/>
      <c r="K509" s="2"/>
      <c r="L509" s="2"/>
      <c r="M509" s="2"/>
      <c r="N509" s="2"/>
      <c r="O509" s="2"/>
      <c r="P509" s="2"/>
      <c r="Q509" s="2"/>
    </row>
    <row r="510" spans="1:17" ht="13">
      <c r="A510" s="2"/>
      <c r="B510" s="2"/>
      <c r="C510" s="2"/>
      <c r="D510" s="2"/>
      <c r="E510" s="2"/>
      <c r="F510" s="2"/>
      <c r="G510" s="2"/>
      <c r="H510" s="2"/>
      <c r="I510" s="2"/>
      <c r="J510" s="2"/>
      <c r="K510" s="2"/>
      <c r="L510" s="2"/>
      <c r="M510" s="2"/>
      <c r="N510" s="2"/>
      <c r="O510" s="2"/>
      <c r="P510" s="2"/>
      <c r="Q510" s="2"/>
    </row>
    <row r="511" spans="1:17" ht="13">
      <c r="A511" s="2"/>
      <c r="B511" s="2"/>
      <c r="C511" s="2"/>
      <c r="D511" s="2"/>
      <c r="E511" s="2"/>
      <c r="F511" s="2"/>
      <c r="G511" s="2"/>
      <c r="H511" s="2"/>
      <c r="I511" s="2"/>
      <c r="J511" s="2"/>
      <c r="K511" s="2"/>
      <c r="L511" s="2"/>
      <c r="M511" s="2"/>
      <c r="N511" s="2"/>
      <c r="O511" s="2"/>
      <c r="P511" s="2"/>
      <c r="Q511" s="2"/>
    </row>
    <row r="512" spans="1:17" ht="13">
      <c r="A512" s="2"/>
      <c r="B512" s="2"/>
      <c r="C512" s="2"/>
      <c r="D512" s="2"/>
      <c r="E512" s="2"/>
      <c r="F512" s="2"/>
      <c r="G512" s="2"/>
      <c r="H512" s="2"/>
      <c r="I512" s="2"/>
      <c r="J512" s="2"/>
      <c r="K512" s="2"/>
      <c r="L512" s="2"/>
      <c r="M512" s="2"/>
      <c r="N512" s="2"/>
      <c r="O512" s="2"/>
      <c r="P512" s="2"/>
      <c r="Q512" s="2"/>
    </row>
    <row r="513" spans="1:17" ht="13">
      <c r="A513" s="2"/>
      <c r="B513" s="2"/>
      <c r="C513" s="2"/>
      <c r="D513" s="2"/>
      <c r="E513" s="2"/>
      <c r="F513" s="2"/>
      <c r="G513" s="2"/>
      <c r="H513" s="2"/>
      <c r="I513" s="2"/>
      <c r="J513" s="2"/>
      <c r="K513" s="2"/>
      <c r="L513" s="2"/>
      <c r="M513" s="2"/>
      <c r="N513" s="2"/>
      <c r="O513" s="2"/>
      <c r="P513" s="2"/>
      <c r="Q513" s="2"/>
    </row>
    <row r="514" spans="1:17" ht="13">
      <c r="A514" s="2"/>
      <c r="B514" s="2"/>
      <c r="C514" s="2"/>
      <c r="D514" s="2"/>
      <c r="E514" s="2"/>
      <c r="F514" s="2"/>
      <c r="G514" s="2"/>
      <c r="H514" s="2"/>
      <c r="I514" s="2"/>
      <c r="J514" s="2"/>
      <c r="K514" s="2"/>
      <c r="L514" s="2"/>
      <c r="M514" s="2"/>
      <c r="N514" s="2"/>
      <c r="O514" s="2"/>
      <c r="P514" s="2"/>
      <c r="Q514" s="2"/>
    </row>
    <row r="515" spans="1:17" ht="13">
      <c r="A515" s="2"/>
      <c r="B515" s="2"/>
      <c r="C515" s="2"/>
      <c r="D515" s="2"/>
      <c r="E515" s="2"/>
      <c r="F515" s="2"/>
      <c r="G515" s="2"/>
      <c r="H515" s="2"/>
      <c r="I515" s="2"/>
      <c r="J515" s="2"/>
      <c r="K515" s="2"/>
      <c r="L515" s="2"/>
      <c r="M515" s="2"/>
      <c r="N515" s="2"/>
      <c r="O515" s="2"/>
      <c r="P515" s="2"/>
      <c r="Q515" s="2"/>
    </row>
    <row r="516" spans="1:17" ht="13">
      <c r="A516" s="2"/>
      <c r="B516" s="2"/>
      <c r="C516" s="2"/>
      <c r="D516" s="2"/>
      <c r="E516" s="2"/>
      <c r="F516" s="2"/>
      <c r="G516" s="2"/>
      <c r="H516" s="2"/>
      <c r="I516" s="2"/>
      <c r="J516" s="2"/>
      <c r="K516" s="2"/>
      <c r="L516" s="2"/>
      <c r="M516" s="2"/>
      <c r="N516" s="2"/>
      <c r="O516" s="2"/>
      <c r="P516" s="2"/>
      <c r="Q516" s="2"/>
    </row>
    <row r="517" spans="1:17" ht="13">
      <c r="A517" s="2"/>
      <c r="B517" s="2"/>
      <c r="C517" s="2"/>
      <c r="D517" s="2"/>
      <c r="E517" s="2"/>
      <c r="F517" s="2"/>
      <c r="G517" s="2"/>
      <c r="H517" s="2"/>
      <c r="I517" s="2"/>
      <c r="J517" s="2"/>
      <c r="K517" s="2"/>
      <c r="L517" s="2"/>
      <c r="M517" s="2"/>
      <c r="N517" s="2"/>
      <c r="O517" s="2"/>
      <c r="P517" s="2"/>
      <c r="Q517" s="2"/>
    </row>
    <row r="518" spans="1:17" ht="13">
      <c r="A518" s="2"/>
      <c r="B518" s="2"/>
      <c r="C518" s="2"/>
      <c r="D518" s="2"/>
      <c r="E518" s="2"/>
      <c r="F518" s="2"/>
      <c r="G518" s="2"/>
      <c r="H518" s="2"/>
      <c r="I518" s="2"/>
      <c r="J518" s="2"/>
      <c r="K518" s="2"/>
      <c r="L518" s="2"/>
      <c r="M518" s="2"/>
      <c r="N518" s="2"/>
      <c r="O518" s="2"/>
      <c r="P518" s="2"/>
      <c r="Q518" s="2"/>
    </row>
    <row r="519" spans="1:17" ht="13">
      <c r="A519" s="2"/>
      <c r="B519" s="2"/>
      <c r="C519" s="2"/>
      <c r="D519" s="2"/>
      <c r="E519" s="2"/>
      <c r="F519" s="2"/>
      <c r="G519" s="2"/>
      <c r="H519" s="2"/>
      <c r="I519" s="2"/>
      <c r="J519" s="2"/>
      <c r="K519" s="2"/>
      <c r="L519" s="2"/>
      <c r="M519" s="2"/>
      <c r="N519" s="2"/>
      <c r="O519" s="2"/>
      <c r="P519" s="2"/>
      <c r="Q519" s="2"/>
    </row>
    <row r="520" spans="1:17" ht="13">
      <c r="A520" s="2"/>
      <c r="B520" s="2"/>
      <c r="C520" s="2"/>
      <c r="D520" s="2"/>
      <c r="E520" s="2"/>
      <c r="F520" s="2"/>
      <c r="G520" s="2"/>
      <c r="H520" s="2"/>
      <c r="I520" s="2"/>
      <c r="J520" s="2"/>
      <c r="K520" s="2"/>
      <c r="L520" s="2"/>
      <c r="M520" s="2"/>
      <c r="N520" s="2"/>
      <c r="O520" s="2"/>
      <c r="P520" s="2"/>
      <c r="Q520" s="2"/>
    </row>
    <row r="521" spans="1:17" ht="13">
      <c r="A521" s="2"/>
      <c r="B521" s="2"/>
      <c r="C521" s="2"/>
      <c r="D521" s="2"/>
      <c r="E521" s="2"/>
      <c r="F521" s="2"/>
      <c r="G521" s="2"/>
      <c r="H521" s="2"/>
      <c r="I521" s="2"/>
      <c r="J521" s="2"/>
      <c r="K521" s="2"/>
      <c r="L521" s="2"/>
      <c r="M521" s="2"/>
      <c r="N521" s="2"/>
      <c r="O521" s="2"/>
      <c r="P521" s="2"/>
      <c r="Q521" s="2"/>
    </row>
    <row r="522" spans="1:17" ht="13">
      <c r="A522" s="2"/>
      <c r="B522" s="2"/>
      <c r="C522" s="2"/>
      <c r="D522" s="2"/>
      <c r="E522" s="2"/>
      <c r="F522" s="2"/>
      <c r="G522" s="2"/>
      <c r="H522" s="2"/>
      <c r="I522" s="2"/>
      <c r="J522" s="2"/>
      <c r="K522" s="2"/>
      <c r="L522" s="2"/>
      <c r="M522" s="2"/>
      <c r="N522" s="2"/>
      <c r="O522" s="2"/>
      <c r="P522" s="2"/>
      <c r="Q522" s="2"/>
    </row>
    <row r="523" spans="1:17" ht="13">
      <c r="A523" s="2"/>
      <c r="B523" s="2"/>
      <c r="C523" s="2"/>
      <c r="D523" s="2"/>
      <c r="E523" s="2"/>
      <c r="F523" s="2"/>
      <c r="G523" s="2"/>
      <c r="H523" s="2"/>
      <c r="I523" s="2"/>
      <c r="J523" s="2"/>
      <c r="K523" s="2"/>
      <c r="L523" s="2"/>
      <c r="M523" s="2"/>
      <c r="N523" s="2"/>
      <c r="O523" s="2"/>
      <c r="P523" s="2"/>
      <c r="Q523" s="2"/>
    </row>
    <row r="524" spans="1:17" ht="13">
      <c r="A524" s="2"/>
      <c r="B524" s="2"/>
      <c r="C524" s="2"/>
      <c r="D524" s="2"/>
      <c r="E524" s="2"/>
      <c r="F524" s="2"/>
      <c r="G524" s="2"/>
      <c r="H524" s="2"/>
      <c r="I524" s="2"/>
      <c r="J524" s="2"/>
      <c r="K524" s="2"/>
      <c r="L524" s="2"/>
      <c r="M524" s="2"/>
      <c r="N524" s="2"/>
      <c r="O524" s="2"/>
      <c r="P524" s="2"/>
      <c r="Q524" s="2"/>
    </row>
    <row r="525" spans="1:17" ht="13">
      <c r="A525" s="2"/>
      <c r="B525" s="2"/>
      <c r="C525" s="2"/>
      <c r="D525" s="2"/>
      <c r="E525" s="2"/>
      <c r="F525" s="2"/>
      <c r="G525" s="2"/>
      <c r="H525" s="2"/>
      <c r="I525" s="2"/>
      <c r="J525" s="2"/>
      <c r="K525" s="2"/>
      <c r="L525" s="2"/>
      <c r="M525" s="2"/>
      <c r="N525" s="2"/>
      <c r="O525" s="2"/>
      <c r="P525" s="2"/>
      <c r="Q525" s="2"/>
    </row>
    <row r="526" spans="1:17" ht="13">
      <c r="A526" s="2"/>
      <c r="B526" s="2"/>
      <c r="C526" s="2"/>
      <c r="D526" s="2"/>
      <c r="E526" s="2"/>
      <c r="F526" s="2"/>
      <c r="G526" s="2"/>
      <c r="H526" s="2"/>
      <c r="I526" s="2"/>
      <c r="J526" s="2"/>
      <c r="K526" s="2"/>
      <c r="L526" s="2"/>
      <c r="M526" s="2"/>
      <c r="N526" s="2"/>
      <c r="O526" s="2"/>
      <c r="P526" s="2"/>
      <c r="Q526" s="2"/>
    </row>
    <row r="527" spans="1:17" ht="13">
      <c r="A527" s="2"/>
      <c r="B527" s="2"/>
      <c r="C527" s="2"/>
      <c r="D527" s="2"/>
      <c r="E527" s="2"/>
      <c r="F527" s="2"/>
      <c r="G527" s="2"/>
      <c r="H527" s="2"/>
      <c r="I527" s="2"/>
      <c r="J527" s="2"/>
      <c r="K527" s="2"/>
      <c r="L527" s="2"/>
      <c r="M527" s="2"/>
      <c r="N527" s="2"/>
      <c r="O527" s="2"/>
      <c r="P527" s="2"/>
      <c r="Q527" s="2"/>
    </row>
    <row r="528" spans="1:17" ht="13">
      <c r="A528" s="2"/>
      <c r="B528" s="2"/>
      <c r="C528" s="2"/>
      <c r="D528" s="2"/>
      <c r="E528" s="2"/>
      <c r="F528" s="2"/>
      <c r="G528" s="2"/>
      <c r="H528" s="2"/>
      <c r="I528" s="2"/>
      <c r="J528" s="2"/>
      <c r="K528" s="2"/>
      <c r="L528" s="2"/>
      <c r="M528" s="2"/>
      <c r="N528" s="2"/>
      <c r="O528" s="2"/>
      <c r="P528" s="2"/>
      <c r="Q528" s="2"/>
    </row>
    <row r="529" spans="1:17" ht="13">
      <c r="A529" s="2"/>
      <c r="B529" s="2"/>
      <c r="C529" s="2"/>
      <c r="D529" s="2"/>
      <c r="E529" s="2"/>
      <c r="F529" s="2"/>
      <c r="G529" s="2"/>
      <c r="H529" s="2"/>
      <c r="I529" s="2"/>
      <c r="J529" s="2"/>
      <c r="K529" s="2"/>
      <c r="L529" s="2"/>
      <c r="M529" s="2"/>
      <c r="N529" s="2"/>
      <c r="O529" s="2"/>
      <c r="P529" s="2"/>
      <c r="Q529" s="2"/>
    </row>
    <row r="530" spans="1:17" ht="13">
      <c r="A530" s="2"/>
      <c r="B530" s="2"/>
      <c r="C530" s="2"/>
      <c r="D530" s="2"/>
      <c r="E530" s="2"/>
      <c r="F530" s="2"/>
      <c r="G530" s="2"/>
      <c r="H530" s="2"/>
      <c r="I530" s="2"/>
      <c r="J530" s="2"/>
      <c r="K530" s="2"/>
      <c r="L530" s="2"/>
      <c r="M530" s="2"/>
      <c r="N530" s="2"/>
      <c r="O530" s="2"/>
      <c r="P530" s="2"/>
      <c r="Q530" s="2"/>
    </row>
    <row r="531" spans="1:17" ht="13">
      <c r="A531" s="2"/>
      <c r="B531" s="2"/>
      <c r="C531" s="2"/>
      <c r="D531" s="2"/>
      <c r="E531" s="2"/>
      <c r="F531" s="2"/>
      <c r="G531" s="2"/>
      <c r="H531" s="2"/>
      <c r="I531" s="2"/>
      <c r="J531" s="2"/>
      <c r="K531" s="2"/>
      <c r="L531" s="2"/>
      <c r="M531" s="2"/>
      <c r="N531" s="2"/>
      <c r="O531" s="2"/>
      <c r="P531" s="2"/>
      <c r="Q531" s="2"/>
    </row>
    <row r="532" spans="1:17" ht="13">
      <c r="A532" s="2"/>
      <c r="B532" s="2"/>
      <c r="C532" s="2"/>
      <c r="D532" s="2"/>
      <c r="E532" s="2"/>
      <c r="F532" s="2"/>
      <c r="G532" s="2"/>
      <c r="H532" s="2"/>
      <c r="I532" s="2"/>
      <c r="J532" s="2"/>
      <c r="K532" s="2"/>
      <c r="L532" s="2"/>
      <c r="M532" s="2"/>
      <c r="N532" s="2"/>
      <c r="O532" s="2"/>
      <c r="P532" s="2"/>
      <c r="Q532" s="2"/>
    </row>
    <row r="533" spans="1:17" ht="13">
      <c r="A533" s="2"/>
      <c r="B533" s="2"/>
      <c r="C533" s="2"/>
      <c r="D533" s="2"/>
      <c r="E533" s="2"/>
      <c r="F533" s="2"/>
      <c r="G533" s="2"/>
      <c r="H533" s="2"/>
      <c r="I533" s="2"/>
      <c r="J533" s="2"/>
      <c r="K533" s="2"/>
      <c r="L533" s="2"/>
      <c r="M533" s="2"/>
      <c r="N533" s="2"/>
      <c r="O533" s="2"/>
      <c r="P533" s="2"/>
      <c r="Q533" s="2"/>
    </row>
    <row r="534" spans="1:17" ht="13">
      <c r="A534" s="2"/>
      <c r="B534" s="2"/>
      <c r="C534" s="2"/>
      <c r="D534" s="2"/>
      <c r="E534" s="2"/>
      <c r="F534" s="2"/>
      <c r="G534" s="2"/>
      <c r="H534" s="2"/>
      <c r="I534" s="2"/>
      <c r="J534" s="2"/>
      <c r="K534" s="2"/>
      <c r="L534" s="2"/>
      <c r="M534" s="2"/>
      <c r="N534" s="2"/>
      <c r="O534" s="2"/>
      <c r="P534" s="2"/>
      <c r="Q534" s="2"/>
    </row>
    <row r="535" spans="1:17" ht="13">
      <c r="A535" s="2"/>
      <c r="B535" s="2"/>
      <c r="C535" s="2"/>
      <c r="D535" s="2"/>
      <c r="E535" s="2"/>
      <c r="F535" s="2"/>
      <c r="G535" s="2"/>
      <c r="H535" s="2"/>
      <c r="I535" s="2"/>
      <c r="J535" s="2"/>
      <c r="K535" s="2"/>
      <c r="L535" s="2"/>
      <c r="M535" s="2"/>
      <c r="N535" s="2"/>
      <c r="O535" s="2"/>
      <c r="P535" s="2"/>
      <c r="Q535" s="2"/>
    </row>
    <row r="536" spans="1:17" ht="13">
      <c r="A536" s="2"/>
      <c r="B536" s="2"/>
      <c r="C536" s="2"/>
      <c r="D536" s="2"/>
      <c r="E536" s="2"/>
      <c r="F536" s="2"/>
      <c r="G536" s="2"/>
      <c r="H536" s="2"/>
      <c r="I536" s="2"/>
      <c r="J536" s="2"/>
      <c r="K536" s="2"/>
      <c r="L536" s="2"/>
      <c r="M536" s="2"/>
      <c r="N536" s="2"/>
      <c r="O536" s="2"/>
      <c r="P536" s="2"/>
      <c r="Q536" s="2"/>
    </row>
    <row r="537" spans="1:17" ht="13">
      <c r="A537" s="2"/>
      <c r="B537" s="2"/>
      <c r="C537" s="2"/>
      <c r="D537" s="2"/>
      <c r="E537" s="2"/>
      <c r="F537" s="2"/>
      <c r="G537" s="2"/>
      <c r="H537" s="2"/>
      <c r="I537" s="2"/>
      <c r="J537" s="2"/>
      <c r="K537" s="2"/>
      <c r="L537" s="2"/>
      <c r="M537" s="2"/>
      <c r="N537" s="2"/>
      <c r="O537" s="2"/>
      <c r="P537" s="2"/>
      <c r="Q537" s="2"/>
    </row>
    <row r="538" spans="1:17" ht="13">
      <c r="A538" s="2"/>
      <c r="B538" s="2"/>
      <c r="C538" s="2"/>
      <c r="D538" s="2"/>
      <c r="E538" s="2"/>
      <c r="F538" s="2"/>
      <c r="G538" s="2"/>
      <c r="H538" s="2"/>
      <c r="I538" s="2"/>
      <c r="J538" s="2"/>
      <c r="K538" s="2"/>
      <c r="L538" s="2"/>
      <c r="M538" s="2"/>
      <c r="N538" s="2"/>
      <c r="O538" s="2"/>
      <c r="P538" s="2"/>
      <c r="Q538" s="2"/>
    </row>
    <row r="539" spans="1:17" ht="13">
      <c r="A539" s="2"/>
      <c r="B539" s="2"/>
      <c r="C539" s="2"/>
      <c r="D539" s="2"/>
      <c r="E539" s="2"/>
      <c r="F539" s="2"/>
      <c r="G539" s="2"/>
      <c r="H539" s="2"/>
      <c r="I539" s="2"/>
      <c r="J539" s="2"/>
      <c r="K539" s="2"/>
      <c r="L539" s="2"/>
      <c r="M539" s="2"/>
      <c r="N539" s="2"/>
      <c r="O539" s="2"/>
      <c r="P539" s="2"/>
      <c r="Q539" s="2"/>
    </row>
    <row r="540" spans="1:17" ht="13">
      <c r="A540" s="2"/>
      <c r="B540" s="2"/>
      <c r="C540" s="2"/>
      <c r="D540" s="2"/>
      <c r="E540" s="2"/>
      <c r="F540" s="2"/>
      <c r="G540" s="2"/>
      <c r="H540" s="2"/>
      <c r="I540" s="2"/>
      <c r="J540" s="2"/>
      <c r="K540" s="2"/>
      <c r="L540" s="2"/>
      <c r="M540" s="2"/>
      <c r="N540" s="2"/>
      <c r="O540" s="2"/>
      <c r="P540" s="2"/>
      <c r="Q540" s="2"/>
    </row>
    <row r="541" spans="1:17" ht="13">
      <c r="A541" s="2"/>
      <c r="B541" s="2"/>
      <c r="C541" s="2"/>
      <c r="D541" s="2"/>
      <c r="E541" s="2"/>
      <c r="F541" s="2"/>
      <c r="G541" s="2"/>
      <c r="H541" s="2"/>
      <c r="I541" s="2"/>
      <c r="J541" s="2"/>
      <c r="K541" s="2"/>
      <c r="L541" s="2"/>
      <c r="M541" s="2"/>
      <c r="N541" s="2"/>
      <c r="O541" s="2"/>
      <c r="P541" s="2"/>
      <c r="Q541" s="2"/>
    </row>
    <row r="542" spans="1:17" ht="13">
      <c r="A542" s="2"/>
      <c r="B542" s="2"/>
      <c r="C542" s="2"/>
      <c r="D542" s="2"/>
      <c r="E542" s="2"/>
      <c r="F542" s="2"/>
      <c r="G542" s="2"/>
      <c r="H542" s="2"/>
      <c r="I542" s="2"/>
      <c r="J542" s="2"/>
      <c r="K542" s="2"/>
      <c r="L542" s="2"/>
      <c r="M542" s="2"/>
      <c r="N542" s="2"/>
      <c r="O542" s="2"/>
      <c r="P542" s="2"/>
      <c r="Q542" s="2"/>
    </row>
    <row r="543" spans="1:17" ht="13">
      <c r="A543" s="2"/>
      <c r="B543" s="2"/>
      <c r="C543" s="2"/>
      <c r="D543" s="2"/>
      <c r="E543" s="2"/>
      <c r="F543" s="2"/>
      <c r="G543" s="2"/>
      <c r="H543" s="2"/>
      <c r="I543" s="2"/>
      <c r="J543" s="2"/>
      <c r="K543" s="2"/>
      <c r="L543" s="2"/>
      <c r="M543" s="2"/>
      <c r="N543" s="2"/>
      <c r="O543" s="2"/>
      <c r="P543" s="2"/>
      <c r="Q543" s="2"/>
    </row>
    <row r="544" spans="1:17" ht="13">
      <c r="A544" s="2"/>
      <c r="B544" s="2"/>
      <c r="C544" s="2"/>
      <c r="D544" s="2"/>
      <c r="E544" s="2"/>
      <c r="F544" s="2"/>
      <c r="G544" s="2"/>
      <c r="H544" s="2"/>
      <c r="I544" s="2"/>
      <c r="J544" s="2"/>
      <c r="K544" s="2"/>
      <c r="L544" s="2"/>
      <c r="M544" s="2"/>
      <c r="N544" s="2"/>
      <c r="O544" s="2"/>
      <c r="P544" s="2"/>
      <c r="Q544" s="2"/>
    </row>
    <row r="545" spans="1:17" ht="13">
      <c r="A545" s="2"/>
      <c r="B545" s="2"/>
      <c r="C545" s="2"/>
      <c r="D545" s="2"/>
      <c r="E545" s="2"/>
      <c r="F545" s="2"/>
      <c r="G545" s="2"/>
      <c r="H545" s="2"/>
      <c r="I545" s="2"/>
      <c r="J545" s="2"/>
      <c r="K545" s="2"/>
      <c r="L545" s="2"/>
      <c r="M545" s="2"/>
      <c r="N545" s="2"/>
      <c r="O545" s="2"/>
      <c r="P545" s="2"/>
      <c r="Q545" s="2"/>
    </row>
    <row r="546" spans="1:17" ht="13">
      <c r="A546" s="2"/>
      <c r="B546" s="2"/>
      <c r="C546" s="2"/>
      <c r="D546" s="2"/>
      <c r="E546" s="2"/>
      <c r="F546" s="2"/>
      <c r="G546" s="2"/>
      <c r="H546" s="2"/>
      <c r="I546" s="2"/>
      <c r="J546" s="2"/>
      <c r="K546" s="2"/>
      <c r="L546" s="2"/>
      <c r="M546" s="2"/>
      <c r="N546" s="2"/>
      <c r="O546" s="2"/>
      <c r="P546" s="2"/>
      <c r="Q546" s="2"/>
    </row>
    <row r="547" spans="1:17" ht="13">
      <c r="A547" s="2"/>
      <c r="B547" s="2"/>
      <c r="C547" s="2"/>
      <c r="D547" s="2"/>
      <c r="E547" s="2"/>
      <c r="F547" s="2"/>
      <c r="G547" s="2"/>
      <c r="H547" s="2"/>
      <c r="I547" s="2"/>
      <c r="J547" s="2"/>
      <c r="K547" s="2"/>
      <c r="L547" s="2"/>
      <c r="M547" s="2"/>
      <c r="N547" s="2"/>
      <c r="O547" s="2"/>
      <c r="P547" s="2"/>
      <c r="Q547" s="2"/>
    </row>
    <row r="548" spans="1:17" ht="13">
      <c r="A548" s="2"/>
      <c r="B548" s="2"/>
      <c r="C548" s="2"/>
      <c r="D548" s="2"/>
      <c r="E548" s="2"/>
      <c r="F548" s="2"/>
      <c r="G548" s="2"/>
      <c r="H548" s="2"/>
      <c r="I548" s="2"/>
      <c r="J548" s="2"/>
      <c r="K548" s="2"/>
      <c r="L548" s="2"/>
      <c r="M548" s="2"/>
      <c r="N548" s="2"/>
      <c r="O548" s="2"/>
      <c r="P548" s="2"/>
      <c r="Q548" s="2"/>
    </row>
    <row r="549" spans="1:17" ht="13">
      <c r="A549" s="2"/>
      <c r="B549" s="2"/>
      <c r="C549" s="2"/>
      <c r="D549" s="2"/>
      <c r="E549" s="2"/>
      <c r="F549" s="2"/>
      <c r="G549" s="2"/>
      <c r="H549" s="2"/>
      <c r="I549" s="2"/>
      <c r="J549" s="2"/>
      <c r="K549" s="2"/>
      <c r="L549" s="2"/>
      <c r="M549" s="2"/>
      <c r="N549" s="2"/>
      <c r="O549" s="2"/>
      <c r="P549" s="2"/>
      <c r="Q549" s="2"/>
    </row>
    <row r="550" spans="1:17" ht="13">
      <c r="A550" s="2"/>
      <c r="B550" s="2"/>
      <c r="C550" s="2"/>
      <c r="D550" s="2"/>
      <c r="E550" s="2"/>
      <c r="F550" s="2"/>
      <c r="G550" s="2"/>
      <c r="H550" s="2"/>
      <c r="I550" s="2"/>
      <c r="J550" s="2"/>
      <c r="K550" s="2"/>
      <c r="L550" s="2"/>
      <c r="M550" s="2"/>
      <c r="N550" s="2"/>
      <c r="O550" s="2"/>
      <c r="P550" s="2"/>
      <c r="Q550" s="2"/>
    </row>
    <row r="551" spans="1:17" ht="13">
      <c r="A551" s="2"/>
      <c r="B551" s="2"/>
      <c r="C551" s="2"/>
      <c r="D551" s="2"/>
      <c r="E551" s="2"/>
      <c r="F551" s="2"/>
      <c r="G551" s="2"/>
      <c r="H551" s="2"/>
      <c r="I551" s="2"/>
      <c r="J551" s="2"/>
      <c r="K551" s="2"/>
      <c r="L551" s="2"/>
      <c r="M551" s="2"/>
      <c r="N551" s="2"/>
      <c r="O551" s="2"/>
      <c r="P551" s="2"/>
      <c r="Q551" s="2"/>
    </row>
    <row r="552" spans="1:17" ht="13">
      <c r="A552" s="2"/>
      <c r="B552" s="2"/>
      <c r="C552" s="2"/>
      <c r="D552" s="2"/>
      <c r="E552" s="2"/>
      <c r="F552" s="2"/>
      <c r="G552" s="2"/>
      <c r="H552" s="2"/>
      <c r="I552" s="2"/>
      <c r="J552" s="2"/>
      <c r="K552" s="2"/>
      <c r="L552" s="2"/>
      <c r="M552" s="2"/>
      <c r="N552" s="2"/>
      <c r="O552" s="2"/>
      <c r="P552" s="2"/>
      <c r="Q552" s="2"/>
    </row>
    <row r="553" spans="1:17" ht="13">
      <c r="A553" s="2"/>
      <c r="B553" s="2"/>
      <c r="C553" s="2"/>
      <c r="D553" s="2"/>
      <c r="E553" s="2"/>
      <c r="F553" s="2"/>
      <c r="G553" s="2"/>
      <c r="H553" s="2"/>
      <c r="I553" s="2"/>
      <c r="J553" s="2"/>
      <c r="K553" s="2"/>
      <c r="L553" s="2"/>
      <c r="M553" s="2"/>
      <c r="N553" s="2"/>
      <c r="O553" s="2"/>
      <c r="P553" s="2"/>
      <c r="Q553" s="2"/>
    </row>
    <row r="554" spans="1:17" ht="13">
      <c r="A554" s="2"/>
      <c r="B554" s="2"/>
      <c r="C554" s="2"/>
      <c r="D554" s="2"/>
      <c r="E554" s="2"/>
      <c r="F554" s="2"/>
      <c r="G554" s="2"/>
      <c r="H554" s="2"/>
      <c r="I554" s="2"/>
      <c r="J554" s="2"/>
      <c r="K554" s="2"/>
      <c r="L554" s="2"/>
      <c r="M554" s="2"/>
      <c r="N554" s="2"/>
      <c r="O554" s="2"/>
      <c r="P554" s="2"/>
      <c r="Q554" s="2"/>
    </row>
    <row r="555" spans="1:17" ht="13">
      <c r="A555" s="2"/>
      <c r="B555" s="2"/>
      <c r="C555" s="2"/>
      <c r="D555" s="2"/>
      <c r="E555" s="2"/>
      <c r="F555" s="2"/>
      <c r="G555" s="2"/>
      <c r="H555" s="2"/>
      <c r="I555" s="2"/>
      <c r="J555" s="2"/>
      <c r="K555" s="2"/>
      <c r="L555" s="2"/>
      <c r="M555" s="2"/>
      <c r="N555" s="2"/>
      <c r="O555" s="2"/>
      <c r="P555" s="2"/>
      <c r="Q555" s="2"/>
    </row>
    <row r="556" spans="1:17" ht="13">
      <c r="A556" s="2"/>
      <c r="B556" s="2"/>
      <c r="C556" s="2"/>
      <c r="D556" s="2"/>
      <c r="E556" s="2"/>
      <c r="F556" s="2"/>
      <c r="G556" s="2"/>
      <c r="H556" s="2"/>
      <c r="I556" s="2"/>
      <c r="J556" s="2"/>
      <c r="K556" s="2"/>
      <c r="L556" s="2"/>
      <c r="M556" s="2"/>
      <c r="N556" s="2"/>
      <c r="O556" s="2"/>
      <c r="P556" s="2"/>
      <c r="Q556" s="2"/>
    </row>
    <row r="557" spans="1:17" ht="13">
      <c r="A557" s="2"/>
      <c r="B557" s="2"/>
      <c r="C557" s="2"/>
      <c r="D557" s="2"/>
      <c r="E557" s="2"/>
      <c r="F557" s="2"/>
      <c r="G557" s="2"/>
      <c r="H557" s="2"/>
      <c r="I557" s="2"/>
      <c r="J557" s="2"/>
      <c r="K557" s="2"/>
      <c r="L557" s="2"/>
      <c r="M557" s="2"/>
      <c r="N557" s="2"/>
      <c r="O557" s="2"/>
      <c r="P557" s="2"/>
      <c r="Q557" s="2"/>
    </row>
    <row r="558" spans="1:17" ht="13">
      <c r="A558" s="2"/>
      <c r="B558" s="2"/>
      <c r="C558" s="2"/>
      <c r="D558" s="2"/>
      <c r="E558" s="2"/>
      <c r="F558" s="2"/>
      <c r="G558" s="2"/>
      <c r="H558" s="2"/>
      <c r="I558" s="2"/>
      <c r="J558" s="2"/>
      <c r="K558" s="2"/>
      <c r="L558" s="2"/>
      <c r="M558" s="2"/>
      <c r="N558" s="2"/>
      <c r="O558" s="2"/>
      <c r="P558" s="2"/>
      <c r="Q558" s="2"/>
    </row>
    <row r="559" spans="1:17" ht="13">
      <c r="A559" s="2"/>
      <c r="B559" s="2"/>
      <c r="C559" s="2"/>
      <c r="D559" s="2"/>
      <c r="E559" s="2"/>
      <c r="F559" s="2"/>
      <c r="G559" s="2"/>
      <c r="H559" s="2"/>
      <c r="I559" s="2"/>
      <c r="J559" s="2"/>
      <c r="K559" s="2"/>
      <c r="L559" s="2"/>
      <c r="M559" s="2"/>
      <c r="N559" s="2"/>
      <c r="O559" s="2"/>
      <c r="P559" s="2"/>
      <c r="Q559" s="2"/>
    </row>
    <row r="560" spans="1:17" ht="13">
      <c r="A560" s="2"/>
      <c r="B560" s="2"/>
      <c r="C560" s="2"/>
      <c r="D560" s="2"/>
      <c r="E560" s="2"/>
      <c r="F560" s="2"/>
      <c r="G560" s="2"/>
      <c r="H560" s="2"/>
      <c r="I560" s="2"/>
      <c r="J560" s="2"/>
      <c r="K560" s="2"/>
      <c r="L560" s="2"/>
      <c r="M560" s="2"/>
      <c r="N560" s="2"/>
      <c r="O560" s="2"/>
      <c r="P560" s="2"/>
      <c r="Q560" s="2"/>
    </row>
    <row r="561" spans="1:17" ht="13">
      <c r="A561" s="2"/>
      <c r="B561" s="2"/>
      <c r="C561" s="2"/>
      <c r="D561" s="2"/>
      <c r="E561" s="2"/>
      <c r="F561" s="2"/>
      <c r="G561" s="2"/>
      <c r="H561" s="2"/>
      <c r="I561" s="2"/>
      <c r="J561" s="2"/>
      <c r="K561" s="2"/>
      <c r="L561" s="2"/>
      <c r="M561" s="2"/>
      <c r="N561" s="2"/>
      <c r="O561" s="2"/>
      <c r="P561" s="2"/>
      <c r="Q561" s="2"/>
    </row>
    <row r="562" spans="1:17" ht="13">
      <c r="A562" s="2"/>
      <c r="B562" s="2"/>
      <c r="C562" s="2"/>
      <c r="D562" s="2"/>
      <c r="E562" s="2"/>
      <c r="F562" s="2"/>
      <c r="G562" s="2"/>
      <c r="H562" s="2"/>
      <c r="I562" s="2"/>
      <c r="J562" s="2"/>
      <c r="K562" s="2"/>
      <c r="L562" s="2"/>
      <c r="M562" s="2"/>
      <c r="N562" s="2"/>
      <c r="O562" s="2"/>
      <c r="P562" s="2"/>
      <c r="Q562" s="2"/>
    </row>
    <row r="563" spans="1:17" ht="13">
      <c r="A563" s="2"/>
      <c r="B563" s="2"/>
      <c r="C563" s="2"/>
      <c r="D563" s="2"/>
      <c r="E563" s="2"/>
      <c r="F563" s="2"/>
      <c r="G563" s="2"/>
      <c r="H563" s="2"/>
      <c r="I563" s="2"/>
      <c r="J563" s="2"/>
      <c r="K563" s="2"/>
      <c r="L563" s="2"/>
      <c r="M563" s="2"/>
      <c r="N563" s="2"/>
      <c r="O563" s="2"/>
      <c r="P563" s="2"/>
      <c r="Q563" s="2"/>
    </row>
    <row r="564" spans="1:17" ht="13">
      <c r="A564" s="2"/>
      <c r="B564" s="2"/>
      <c r="C564" s="2"/>
      <c r="D564" s="2"/>
      <c r="E564" s="2"/>
      <c r="F564" s="2"/>
      <c r="G564" s="2"/>
      <c r="H564" s="2"/>
      <c r="I564" s="2"/>
      <c r="J564" s="2"/>
      <c r="K564" s="2"/>
      <c r="L564" s="2"/>
      <c r="M564" s="2"/>
      <c r="N564" s="2"/>
      <c r="O564" s="2"/>
      <c r="P564" s="2"/>
      <c r="Q564" s="2"/>
    </row>
    <row r="565" spans="1:17" ht="13">
      <c r="A565" s="2"/>
      <c r="B565" s="2"/>
      <c r="C565" s="2"/>
      <c r="D565" s="2"/>
      <c r="E565" s="2"/>
      <c r="F565" s="2"/>
      <c r="G565" s="2"/>
      <c r="H565" s="2"/>
      <c r="I565" s="2"/>
      <c r="J565" s="2"/>
      <c r="K565" s="2"/>
      <c r="L565" s="2"/>
      <c r="M565" s="2"/>
      <c r="N565" s="2"/>
      <c r="O565" s="2"/>
      <c r="P565" s="2"/>
      <c r="Q565" s="2"/>
    </row>
    <row r="566" spans="1:17" ht="13">
      <c r="A566" s="2"/>
      <c r="B566" s="2"/>
      <c r="C566" s="2"/>
      <c r="D566" s="2"/>
      <c r="E566" s="2"/>
      <c r="F566" s="2"/>
      <c r="G566" s="2"/>
      <c r="H566" s="2"/>
      <c r="I566" s="2"/>
      <c r="J566" s="2"/>
      <c r="K566" s="2"/>
      <c r="L566" s="2"/>
      <c r="M566" s="2"/>
      <c r="N566" s="2"/>
      <c r="O566" s="2"/>
      <c r="P566" s="2"/>
      <c r="Q566" s="2"/>
    </row>
    <row r="567" spans="1:17" ht="13">
      <c r="A567" s="2"/>
      <c r="B567" s="2"/>
      <c r="C567" s="2"/>
      <c r="D567" s="2"/>
      <c r="E567" s="2"/>
      <c r="F567" s="2"/>
      <c r="G567" s="2"/>
      <c r="H567" s="2"/>
      <c r="I567" s="2"/>
      <c r="J567" s="2"/>
      <c r="K567" s="2"/>
      <c r="L567" s="2"/>
      <c r="M567" s="2"/>
      <c r="N567" s="2"/>
      <c r="O567" s="2"/>
      <c r="P567" s="2"/>
      <c r="Q567" s="2"/>
    </row>
    <row r="568" spans="1:17" ht="13">
      <c r="A568" s="2"/>
      <c r="B568" s="2"/>
      <c r="C568" s="2"/>
      <c r="D568" s="2"/>
      <c r="E568" s="2"/>
      <c r="F568" s="2"/>
      <c r="G568" s="2"/>
      <c r="H568" s="2"/>
      <c r="I568" s="2"/>
      <c r="J568" s="2"/>
      <c r="K568" s="2"/>
      <c r="L568" s="2"/>
      <c r="M568" s="2"/>
      <c r="N568" s="2"/>
      <c r="O568" s="2"/>
      <c r="P568" s="2"/>
      <c r="Q568" s="2"/>
    </row>
    <row r="569" spans="1:17" ht="13">
      <c r="A569" s="2"/>
      <c r="B569" s="2"/>
      <c r="C569" s="2"/>
      <c r="D569" s="2"/>
      <c r="E569" s="2"/>
      <c r="F569" s="2"/>
      <c r="G569" s="2"/>
      <c r="H569" s="2"/>
      <c r="I569" s="2"/>
      <c r="J569" s="2"/>
      <c r="K569" s="2"/>
      <c r="L569" s="2"/>
      <c r="M569" s="2"/>
      <c r="N569" s="2"/>
      <c r="O569" s="2"/>
      <c r="P569" s="2"/>
      <c r="Q569" s="2"/>
    </row>
    <row r="570" spans="1:17" ht="13">
      <c r="A570" s="2"/>
      <c r="B570" s="2"/>
      <c r="C570" s="2"/>
      <c r="D570" s="2"/>
      <c r="E570" s="2"/>
      <c r="F570" s="2"/>
      <c r="G570" s="2"/>
      <c r="H570" s="2"/>
      <c r="I570" s="2"/>
      <c r="J570" s="2"/>
      <c r="K570" s="2"/>
      <c r="L570" s="2"/>
      <c r="M570" s="2"/>
      <c r="N570" s="2"/>
      <c r="O570" s="2"/>
      <c r="P570" s="2"/>
      <c r="Q570" s="2"/>
    </row>
    <row r="571" spans="1:17" ht="13">
      <c r="A571" s="2"/>
      <c r="B571" s="2"/>
      <c r="C571" s="2"/>
      <c r="D571" s="2"/>
      <c r="E571" s="2"/>
      <c r="F571" s="2"/>
      <c r="G571" s="2"/>
      <c r="H571" s="2"/>
      <c r="I571" s="2"/>
      <c r="J571" s="2"/>
      <c r="K571" s="2"/>
      <c r="L571" s="2"/>
      <c r="M571" s="2"/>
      <c r="N571" s="2"/>
      <c r="O571" s="2"/>
      <c r="P571" s="2"/>
      <c r="Q571" s="2"/>
    </row>
    <row r="572" spans="1:17" ht="13">
      <c r="A572" s="2"/>
      <c r="B572" s="2"/>
      <c r="C572" s="2"/>
      <c r="D572" s="2"/>
      <c r="E572" s="2"/>
      <c r="F572" s="2"/>
      <c r="G572" s="2"/>
      <c r="H572" s="2"/>
      <c r="I572" s="2"/>
      <c r="J572" s="2"/>
      <c r="K572" s="2"/>
      <c r="L572" s="2"/>
      <c r="M572" s="2"/>
      <c r="N572" s="2"/>
      <c r="O572" s="2"/>
      <c r="P572" s="2"/>
      <c r="Q572" s="2"/>
    </row>
    <row r="573" spans="1:17" ht="13">
      <c r="A573" s="2"/>
      <c r="B573" s="2"/>
      <c r="C573" s="2"/>
      <c r="D573" s="2"/>
      <c r="E573" s="2"/>
      <c r="F573" s="2"/>
      <c r="G573" s="2"/>
      <c r="H573" s="2"/>
      <c r="I573" s="2"/>
      <c r="J573" s="2"/>
      <c r="K573" s="2"/>
      <c r="L573" s="2"/>
      <c r="M573" s="2"/>
      <c r="N573" s="2"/>
      <c r="O573" s="2"/>
      <c r="P573" s="2"/>
      <c r="Q573" s="2"/>
    </row>
    <row r="574" spans="1:17" ht="13">
      <c r="A574" s="2"/>
      <c r="B574" s="2"/>
      <c r="C574" s="2"/>
      <c r="D574" s="2"/>
      <c r="E574" s="2"/>
      <c r="F574" s="2"/>
      <c r="G574" s="2"/>
      <c r="H574" s="2"/>
      <c r="I574" s="2"/>
      <c r="J574" s="2"/>
      <c r="K574" s="2"/>
      <c r="L574" s="2"/>
      <c r="M574" s="2"/>
      <c r="N574" s="2"/>
      <c r="O574" s="2"/>
      <c r="P574" s="2"/>
      <c r="Q574" s="2"/>
    </row>
    <row r="575" spans="1:17" ht="13">
      <c r="A575" s="2"/>
      <c r="B575" s="2"/>
      <c r="C575" s="2"/>
      <c r="D575" s="2"/>
      <c r="E575" s="2"/>
      <c r="F575" s="2"/>
      <c r="G575" s="2"/>
      <c r="H575" s="2"/>
      <c r="I575" s="2"/>
      <c r="J575" s="2"/>
      <c r="K575" s="2"/>
      <c r="L575" s="2"/>
      <c r="M575" s="2"/>
      <c r="N575" s="2"/>
      <c r="O575" s="2"/>
      <c r="P575" s="2"/>
      <c r="Q575" s="2"/>
    </row>
    <row r="576" spans="1:17" ht="13">
      <c r="A576" s="2"/>
      <c r="B576" s="2"/>
      <c r="C576" s="2"/>
      <c r="D576" s="2"/>
      <c r="E576" s="2"/>
      <c r="F576" s="2"/>
      <c r="G576" s="2"/>
      <c r="H576" s="2"/>
      <c r="I576" s="2"/>
      <c r="J576" s="2"/>
      <c r="K576" s="2"/>
      <c r="L576" s="2"/>
      <c r="M576" s="2"/>
      <c r="N576" s="2"/>
      <c r="O576" s="2"/>
      <c r="P576" s="2"/>
      <c r="Q576" s="2"/>
    </row>
    <row r="577" spans="1:17" ht="13">
      <c r="A577" s="2"/>
      <c r="B577" s="2"/>
      <c r="C577" s="2"/>
      <c r="D577" s="2"/>
      <c r="E577" s="2"/>
      <c r="F577" s="2"/>
      <c r="G577" s="2"/>
      <c r="H577" s="2"/>
      <c r="I577" s="2"/>
      <c r="J577" s="2"/>
      <c r="K577" s="2"/>
      <c r="L577" s="2"/>
      <c r="M577" s="2"/>
      <c r="N577" s="2"/>
      <c r="O577" s="2"/>
      <c r="P577" s="2"/>
      <c r="Q577" s="2"/>
    </row>
    <row r="578" spans="1:17" ht="13">
      <c r="A578" s="2"/>
      <c r="B578" s="2"/>
      <c r="C578" s="2"/>
      <c r="D578" s="2"/>
      <c r="E578" s="2"/>
      <c r="F578" s="2"/>
      <c r="G578" s="2"/>
      <c r="H578" s="2"/>
      <c r="I578" s="2"/>
      <c r="J578" s="2"/>
      <c r="K578" s="2"/>
      <c r="L578" s="2"/>
      <c r="M578" s="2"/>
      <c r="N578" s="2"/>
      <c r="O578" s="2"/>
      <c r="P578" s="2"/>
      <c r="Q578" s="2"/>
    </row>
    <row r="579" spans="1:17" ht="13">
      <c r="A579" s="2"/>
      <c r="B579" s="2"/>
      <c r="C579" s="2"/>
      <c r="D579" s="2"/>
      <c r="E579" s="2"/>
      <c r="F579" s="2"/>
      <c r="G579" s="2"/>
      <c r="H579" s="2"/>
      <c r="I579" s="2"/>
      <c r="J579" s="2"/>
      <c r="K579" s="2"/>
      <c r="L579" s="2"/>
      <c r="M579" s="2"/>
      <c r="N579" s="2"/>
      <c r="O579" s="2"/>
      <c r="P579" s="2"/>
      <c r="Q579" s="2"/>
    </row>
    <row r="580" spans="1:17" ht="13">
      <c r="A580" s="2"/>
      <c r="B580" s="2"/>
      <c r="C580" s="2"/>
      <c r="D580" s="2"/>
      <c r="E580" s="2"/>
      <c r="F580" s="2"/>
      <c r="G580" s="2"/>
      <c r="H580" s="2"/>
      <c r="I580" s="2"/>
      <c r="J580" s="2"/>
      <c r="K580" s="2"/>
      <c r="L580" s="2"/>
      <c r="M580" s="2"/>
      <c r="N580" s="2"/>
      <c r="O580" s="2"/>
      <c r="P580" s="2"/>
      <c r="Q580" s="2"/>
    </row>
    <row r="581" spans="1:17" ht="13">
      <c r="A581" s="2"/>
      <c r="B581" s="2"/>
      <c r="C581" s="2"/>
      <c r="D581" s="2"/>
      <c r="E581" s="2"/>
      <c r="F581" s="2"/>
      <c r="G581" s="2"/>
      <c r="H581" s="2"/>
      <c r="I581" s="2"/>
      <c r="J581" s="2"/>
      <c r="K581" s="2"/>
      <c r="L581" s="2"/>
      <c r="M581" s="2"/>
      <c r="N581" s="2"/>
      <c r="O581" s="2"/>
      <c r="P581" s="2"/>
      <c r="Q581" s="2"/>
    </row>
    <row r="582" spans="1:17" ht="13">
      <c r="A582" s="2"/>
      <c r="B582" s="2"/>
      <c r="C582" s="2"/>
      <c r="D582" s="2"/>
      <c r="E582" s="2"/>
      <c r="F582" s="2"/>
      <c r="G582" s="2"/>
      <c r="H582" s="2"/>
      <c r="I582" s="2"/>
      <c r="J582" s="2"/>
      <c r="K582" s="2"/>
      <c r="L582" s="2"/>
      <c r="M582" s="2"/>
      <c r="N582" s="2"/>
      <c r="O582" s="2"/>
      <c r="P582" s="2"/>
      <c r="Q582" s="2"/>
    </row>
    <row r="583" spans="1:17" ht="13">
      <c r="A583" s="2"/>
      <c r="B583" s="2"/>
      <c r="C583" s="2"/>
      <c r="D583" s="2"/>
      <c r="E583" s="2"/>
      <c r="F583" s="2"/>
      <c r="G583" s="2"/>
      <c r="H583" s="2"/>
      <c r="I583" s="2"/>
      <c r="J583" s="2"/>
      <c r="K583" s="2"/>
      <c r="L583" s="2"/>
      <c r="M583" s="2"/>
      <c r="N583" s="2"/>
      <c r="O583" s="2"/>
      <c r="P583" s="2"/>
      <c r="Q583" s="2"/>
    </row>
    <row r="584" spans="1:17" ht="13">
      <c r="A584" s="2"/>
      <c r="B584" s="2"/>
      <c r="C584" s="2"/>
      <c r="D584" s="2"/>
      <c r="E584" s="2"/>
      <c r="F584" s="2"/>
      <c r="G584" s="2"/>
      <c r="H584" s="2"/>
      <c r="I584" s="2"/>
      <c r="J584" s="2"/>
      <c r="K584" s="2"/>
      <c r="L584" s="2"/>
      <c r="M584" s="2"/>
      <c r="N584" s="2"/>
      <c r="O584" s="2"/>
      <c r="P584" s="2"/>
      <c r="Q584" s="2"/>
    </row>
    <row r="585" spans="1:17" ht="13">
      <c r="A585" s="2"/>
      <c r="B585" s="2"/>
      <c r="C585" s="2"/>
      <c r="D585" s="2"/>
      <c r="E585" s="2"/>
      <c r="F585" s="2"/>
      <c r="G585" s="2"/>
      <c r="H585" s="2"/>
      <c r="I585" s="2"/>
      <c r="J585" s="2"/>
      <c r="K585" s="2"/>
      <c r="L585" s="2"/>
      <c r="M585" s="2"/>
      <c r="N585" s="2"/>
      <c r="O585" s="2"/>
      <c r="P585" s="2"/>
      <c r="Q585" s="2"/>
    </row>
    <row r="586" spans="1:17" ht="13">
      <c r="A586" s="2"/>
      <c r="B586" s="2"/>
      <c r="C586" s="2"/>
      <c r="D586" s="2"/>
      <c r="E586" s="2"/>
      <c r="F586" s="2"/>
      <c r="G586" s="2"/>
      <c r="H586" s="2"/>
      <c r="I586" s="2"/>
      <c r="J586" s="2"/>
      <c r="K586" s="2"/>
      <c r="L586" s="2"/>
      <c r="M586" s="2"/>
      <c r="N586" s="2"/>
      <c r="O586" s="2"/>
      <c r="P586" s="2"/>
      <c r="Q586" s="2"/>
    </row>
    <row r="587" spans="1:17" ht="13">
      <c r="A587" s="2"/>
      <c r="B587" s="2"/>
      <c r="C587" s="2"/>
      <c r="D587" s="2"/>
      <c r="E587" s="2"/>
      <c r="F587" s="2"/>
      <c r="G587" s="2"/>
      <c r="H587" s="2"/>
      <c r="I587" s="2"/>
      <c r="J587" s="2"/>
      <c r="K587" s="2"/>
      <c r="L587" s="2"/>
      <c r="M587" s="2"/>
      <c r="N587" s="2"/>
      <c r="O587" s="2"/>
      <c r="P587" s="2"/>
      <c r="Q587" s="2"/>
    </row>
    <row r="588" spans="1:17" ht="13">
      <c r="A588" s="2"/>
      <c r="B588" s="2"/>
      <c r="C588" s="2"/>
      <c r="D588" s="2"/>
      <c r="E588" s="2"/>
      <c r="F588" s="2"/>
      <c r="G588" s="2"/>
      <c r="H588" s="2"/>
      <c r="I588" s="2"/>
      <c r="J588" s="2"/>
      <c r="K588" s="2"/>
      <c r="L588" s="2"/>
      <c r="M588" s="2"/>
      <c r="N588" s="2"/>
      <c r="O588" s="2"/>
      <c r="P588" s="2"/>
      <c r="Q588" s="2"/>
    </row>
    <row r="589" spans="1:17" ht="13">
      <c r="A589" s="2"/>
      <c r="B589" s="2"/>
      <c r="C589" s="2"/>
      <c r="D589" s="2"/>
      <c r="E589" s="2"/>
      <c r="F589" s="2"/>
      <c r="G589" s="2"/>
      <c r="H589" s="2"/>
      <c r="I589" s="2"/>
      <c r="J589" s="2"/>
      <c r="K589" s="2"/>
      <c r="L589" s="2"/>
      <c r="M589" s="2"/>
      <c r="N589" s="2"/>
      <c r="O589" s="2"/>
      <c r="P589" s="2"/>
      <c r="Q589" s="2"/>
    </row>
    <row r="590" spans="1:17" ht="13">
      <c r="A590" s="2"/>
      <c r="B590" s="2"/>
      <c r="C590" s="2"/>
      <c r="D590" s="2"/>
      <c r="E590" s="2"/>
      <c r="F590" s="2"/>
      <c r="G590" s="2"/>
      <c r="H590" s="2"/>
      <c r="I590" s="2"/>
      <c r="J590" s="2"/>
      <c r="K590" s="2"/>
      <c r="L590" s="2"/>
      <c r="M590" s="2"/>
      <c r="N590" s="2"/>
      <c r="O590" s="2"/>
      <c r="P590" s="2"/>
      <c r="Q590" s="2"/>
    </row>
    <row r="591" spans="1:17" ht="13">
      <c r="A591" s="2"/>
      <c r="B591" s="2"/>
      <c r="C591" s="2"/>
      <c r="D591" s="2"/>
      <c r="E591" s="2"/>
      <c r="F591" s="2"/>
      <c r="G591" s="2"/>
      <c r="H591" s="2"/>
      <c r="I591" s="2"/>
      <c r="J591" s="2"/>
      <c r="K591" s="2"/>
      <c r="L591" s="2"/>
      <c r="M591" s="2"/>
      <c r="N591" s="2"/>
      <c r="O591" s="2"/>
      <c r="P591" s="2"/>
      <c r="Q591" s="2"/>
    </row>
    <row r="592" spans="1:17" ht="13">
      <c r="A592" s="2"/>
      <c r="B592" s="2"/>
      <c r="C592" s="2"/>
      <c r="D592" s="2"/>
      <c r="E592" s="2"/>
      <c r="F592" s="2"/>
      <c r="G592" s="2"/>
      <c r="H592" s="2"/>
      <c r="I592" s="2"/>
      <c r="J592" s="2"/>
      <c r="K592" s="2"/>
      <c r="L592" s="2"/>
      <c r="M592" s="2"/>
      <c r="N592" s="2"/>
      <c r="O592" s="2"/>
      <c r="P592" s="2"/>
      <c r="Q592" s="2"/>
    </row>
    <row r="593" spans="1:17" ht="13">
      <c r="A593" s="2"/>
      <c r="B593" s="2"/>
      <c r="C593" s="2"/>
      <c r="D593" s="2"/>
      <c r="E593" s="2"/>
      <c r="F593" s="2"/>
      <c r="G593" s="2"/>
      <c r="H593" s="2"/>
      <c r="I593" s="2"/>
      <c r="J593" s="2"/>
      <c r="K593" s="2"/>
      <c r="L593" s="2"/>
      <c r="M593" s="2"/>
      <c r="N593" s="2"/>
      <c r="O593" s="2"/>
      <c r="P593" s="2"/>
      <c r="Q593" s="2"/>
    </row>
    <row r="594" spans="1:17" ht="13">
      <c r="A594" s="2"/>
      <c r="B594" s="2"/>
      <c r="C594" s="2"/>
      <c r="D594" s="2"/>
      <c r="E594" s="2"/>
      <c r="F594" s="2"/>
      <c r="G594" s="2"/>
      <c r="H594" s="2"/>
      <c r="I594" s="2"/>
      <c r="J594" s="2"/>
      <c r="K594" s="2"/>
      <c r="L594" s="2"/>
      <c r="M594" s="2"/>
      <c r="N594" s="2"/>
      <c r="O594" s="2"/>
      <c r="P594" s="2"/>
      <c r="Q594" s="2"/>
    </row>
    <row r="595" spans="1:17" ht="13">
      <c r="A595" s="2"/>
      <c r="B595" s="2"/>
      <c r="C595" s="2"/>
      <c r="D595" s="2"/>
      <c r="E595" s="2"/>
      <c r="F595" s="2"/>
      <c r="G595" s="2"/>
      <c r="H595" s="2"/>
      <c r="I595" s="2"/>
      <c r="J595" s="2"/>
      <c r="K595" s="2"/>
      <c r="L595" s="2"/>
      <c r="M595" s="2"/>
      <c r="N595" s="2"/>
      <c r="O595" s="2"/>
      <c r="P595" s="2"/>
      <c r="Q595" s="2"/>
    </row>
    <row r="596" spans="1:17" ht="13">
      <c r="A596" s="2"/>
      <c r="B596" s="2"/>
      <c r="C596" s="2"/>
      <c r="D596" s="2"/>
      <c r="E596" s="2"/>
      <c r="F596" s="2"/>
      <c r="G596" s="2"/>
      <c r="H596" s="2"/>
      <c r="I596" s="2"/>
      <c r="J596" s="2"/>
      <c r="K596" s="2"/>
      <c r="L596" s="2"/>
      <c r="M596" s="2"/>
      <c r="N596" s="2"/>
      <c r="O596" s="2"/>
      <c r="P596" s="2"/>
      <c r="Q596" s="2"/>
    </row>
    <row r="597" spans="1:17" ht="13">
      <c r="A597" s="2"/>
      <c r="B597" s="2"/>
      <c r="C597" s="2"/>
      <c r="D597" s="2"/>
      <c r="E597" s="2"/>
      <c r="F597" s="2"/>
      <c r="G597" s="2"/>
      <c r="H597" s="2"/>
      <c r="I597" s="2"/>
      <c r="J597" s="2"/>
      <c r="K597" s="2"/>
      <c r="L597" s="2"/>
      <c r="M597" s="2"/>
      <c r="N597" s="2"/>
      <c r="O597" s="2"/>
      <c r="P597" s="2"/>
      <c r="Q597" s="2"/>
    </row>
    <row r="598" spans="1:17" ht="13">
      <c r="A598" s="2"/>
      <c r="B598" s="2"/>
      <c r="C598" s="2"/>
      <c r="D598" s="2"/>
      <c r="E598" s="2"/>
      <c r="F598" s="2"/>
      <c r="G598" s="2"/>
      <c r="H598" s="2"/>
      <c r="I598" s="2"/>
      <c r="J598" s="2"/>
      <c r="K598" s="2"/>
      <c r="L598" s="2"/>
      <c r="M598" s="2"/>
      <c r="N598" s="2"/>
      <c r="O598" s="2"/>
      <c r="P598" s="2"/>
      <c r="Q598" s="2"/>
    </row>
    <row r="599" spans="1:17" ht="13">
      <c r="A599" s="2"/>
      <c r="B599" s="2"/>
      <c r="C599" s="2"/>
      <c r="D599" s="2"/>
      <c r="E599" s="2"/>
      <c r="F599" s="2"/>
      <c r="G599" s="2"/>
      <c r="H599" s="2"/>
      <c r="I599" s="2"/>
      <c r="J599" s="2"/>
      <c r="K599" s="2"/>
      <c r="L599" s="2"/>
      <c r="M599" s="2"/>
      <c r="N599" s="2"/>
      <c r="O599" s="2"/>
      <c r="P599" s="2"/>
      <c r="Q599" s="2"/>
    </row>
    <row r="600" spans="1:17" ht="13">
      <c r="A600" s="2"/>
      <c r="B600" s="2"/>
      <c r="C600" s="2"/>
      <c r="D600" s="2"/>
      <c r="E600" s="2"/>
      <c r="F600" s="2"/>
      <c r="G600" s="2"/>
      <c r="H600" s="2"/>
      <c r="I600" s="2"/>
      <c r="J600" s="2"/>
      <c r="K600" s="2"/>
      <c r="L600" s="2"/>
      <c r="M600" s="2"/>
      <c r="N600" s="2"/>
      <c r="O600" s="2"/>
      <c r="P600" s="2"/>
      <c r="Q600" s="2"/>
    </row>
    <row r="601" spans="1:17" ht="13">
      <c r="A601" s="2"/>
      <c r="B601" s="2"/>
      <c r="C601" s="2"/>
      <c r="D601" s="2"/>
      <c r="E601" s="2"/>
      <c r="F601" s="2"/>
      <c r="G601" s="2"/>
      <c r="H601" s="2"/>
      <c r="I601" s="2"/>
      <c r="J601" s="2"/>
      <c r="K601" s="2"/>
      <c r="L601" s="2"/>
      <c r="M601" s="2"/>
      <c r="N601" s="2"/>
      <c r="O601" s="2"/>
      <c r="P601" s="2"/>
      <c r="Q601" s="2"/>
    </row>
    <row r="602" spans="1:17" ht="13">
      <c r="A602" s="2"/>
      <c r="B602" s="2"/>
      <c r="C602" s="2"/>
      <c r="D602" s="2"/>
      <c r="E602" s="2"/>
      <c r="F602" s="2"/>
      <c r="G602" s="2"/>
      <c r="H602" s="2"/>
      <c r="I602" s="2"/>
      <c r="J602" s="2"/>
      <c r="K602" s="2"/>
      <c r="L602" s="2"/>
      <c r="M602" s="2"/>
      <c r="N602" s="2"/>
      <c r="O602" s="2"/>
      <c r="P602" s="2"/>
      <c r="Q602" s="2"/>
    </row>
    <row r="603" spans="1:17" ht="13">
      <c r="A603" s="2"/>
      <c r="B603" s="2"/>
      <c r="C603" s="2"/>
      <c r="D603" s="2"/>
      <c r="E603" s="2"/>
      <c r="F603" s="2"/>
      <c r="G603" s="2"/>
      <c r="H603" s="2"/>
      <c r="I603" s="2"/>
      <c r="J603" s="2"/>
      <c r="K603" s="2"/>
      <c r="L603" s="2"/>
      <c r="M603" s="2"/>
      <c r="N603" s="2"/>
      <c r="O603" s="2"/>
      <c r="P603" s="2"/>
      <c r="Q603" s="2"/>
    </row>
    <row r="604" spans="1:17" ht="13">
      <c r="A604" s="2"/>
      <c r="B604" s="2"/>
      <c r="C604" s="2"/>
      <c r="D604" s="2"/>
      <c r="E604" s="2"/>
      <c r="F604" s="2"/>
      <c r="G604" s="2"/>
      <c r="H604" s="2"/>
      <c r="I604" s="2"/>
      <c r="J604" s="2"/>
      <c r="K604" s="2"/>
      <c r="L604" s="2"/>
      <c r="M604" s="2"/>
      <c r="N604" s="2"/>
      <c r="O604" s="2"/>
      <c r="P604" s="2"/>
      <c r="Q604" s="2"/>
    </row>
    <row r="605" spans="1:17" ht="13">
      <c r="A605" s="2"/>
      <c r="B605" s="2"/>
      <c r="C605" s="2"/>
      <c r="D605" s="2"/>
      <c r="E605" s="2"/>
      <c r="F605" s="2"/>
      <c r="G605" s="2"/>
      <c r="H605" s="2"/>
      <c r="I605" s="2"/>
      <c r="J605" s="2"/>
      <c r="K605" s="2"/>
      <c r="L605" s="2"/>
      <c r="M605" s="2"/>
      <c r="N605" s="2"/>
      <c r="O605" s="2"/>
      <c r="P605" s="2"/>
      <c r="Q605" s="2"/>
    </row>
    <row r="606" spans="1:17" ht="13">
      <c r="A606" s="2"/>
      <c r="B606" s="2"/>
      <c r="C606" s="2"/>
      <c r="D606" s="2"/>
      <c r="E606" s="2"/>
      <c r="F606" s="2"/>
      <c r="G606" s="2"/>
      <c r="H606" s="2"/>
      <c r="I606" s="2"/>
      <c r="J606" s="2"/>
      <c r="K606" s="2"/>
      <c r="L606" s="2"/>
      <c r="M606" s="2"/>
      <c r="N606" s="2"/>
      <c r="O606" s="2"/>
      <c r="P606" s="2"/>
      <c r="Q606" s="2"/>
    </row>
    <row r="607" spans="1:17" ht="13">
      <c r="A607" s="2"/>
      <c r="B607" s="2"/>
      <c r="C607" s="2"/>
      <c r="D607" s="2"/>
      <c r="E607" s="2"/>
      <c r="F607" s="2"/>
      <c r="G607" s="2"/>
      <c r="H607" s="2"/>
      <c r="I607" s="2"/>
      <c r="J607" s="2"/>
      <c r="K607" s="2"/>
      <c r="L607" s="2"/>
      <c r="M607" s="2"/>
      <c r="N607" s="2"/>
      <c r="O607" s="2"/>
      <c r="P607" s="2"/>
      <c r="Q607" s="2"/>
    </row>
    <row r="608" spans="1:17" ht="13">
      <c r="A608" s="2"/>
      <c r="B608" s="2"/>
      <c r="C608" s="2"/>
      <c r="D608" s="2"/>
      <c r="E608" s="2"/>
      <c r="F608" s="2"/>
      <c r="G608" s="2"/>
      <c r="H608" s="2"/>
      <c r="I608" s="2"/>
      <c r="J608" s="2"/>
      <c r="K608" s="2"/>
      <c r="L608" s="2"/>
      <c r="M608" s="2"/>
      <c r="N608" s="2"/>
      <c r="O608" s="2"/>
      <c r="P608" s="2"/>
      <c r="Q608" s="2"/>
    </row>
    <row r="609" spans="1:17" ht="13">
      <c r="A609" s="2"/>
      <c r="B609" s="2"/>
      <c r="C609" s="2"/>
      <c r="D609" s="2"/>
      <c r="E609" s="2"/>
      <c r="F609" s="2"/>
      <c r="G609" s="2"/>
      <c r="H609" s="2"/>
      <c r="I609" s="2"/>
      <c r="J609" s="2"/>
      <c r="K609" s="2"/>
      <c r="L609" s="2"/>
      <c r="M609" s="2"/>
      <c r="N609" s="2"/>
      <c r="O609" s="2"/>
      <c r="P609" s="2"/>
      <c r="Q609" s="2"/>
    </row>
    <row r="610" spans="1:17" ht="13">
      <c r="A610" s="2"/>
      <c r="B610" s="2"/>
      <c r="C610" s="2"/>
      <c r="D610" s="2"/>
      <c r="E610" s="2"/>
      <c r="F610" s="2"/>
      <c r="G610" s="2"/>
      <c r="H610" s="2"/>
      <c r="I610" s="2"/>
      <c r="J610" s="2"/>
      <c r="K610" s="2"/>
      <c r="L610" s="2"/>
      <c r="M610" s="2"/>
      <c r="N610" s="2"/>
      <c r="O610" s="2"/>
      <c r="P610" s="2"/>
      <c r="Q610" s="2"/>
    </row>
    <row r="611" spans="1:17" ht="13">
      <c r="A611" s="2"/>
      <c r="B611" s="2"/>
      <c r="C611" s="2"/>
      <c r="D611" s="2"/>
      <c r="E611" s="2"/>
      <c r="F611" s="2"/>
      <c r="G611" s="2"/>
      <c r="H611" s="2"/>
      <c r="I611" s="2"/>
      <c r="J611" s="2"/>
      <c r="K611" s="2"/>
      <c r="L611" s="2"/>
      <c r="M611" s="2"/>
      <c r="N611" s="2"/>
      <c r="O611" s="2"/>
      <c r="P611" s="2"/>
      <c r="Q611" s="2"/>
    </row>
    <row r="612" spans="1:17" ht="13">
      <c r="A612" s="2"/>
      <c r="B612" s="2"/>
      <c r="C612" s="2"/>
      <c r="D612" s="2"/>
      <c r="E612" s="2"/>
      <c r="F612" s="2"/>
      <c r="G612" s="2"/>
      <c r="H612" s="2"/>
      <c r="I612" s="2"/>
      <c r="J612" s="2"/>
      <c r="K612" s="2"/>
      <c r="L612" s="2"/>
      <c r="M612" s="2"/>
      <c r="N612" s="2"/>
      <c r="O612" s="2"/>
      <c r="P612" s="2"/>
      <c r="Q612" s="2"/>
    </row>
    <row r="613" spans="1:17" ht="13">
      <c r="A613" s="2"/>
      <c r="B613" s="2"/>
      <c r="C613" s="2"/>
      <c r="D613" s="2"/>
      <c r="E613" s="2"/>
      <c r="F613" s="2"/>
      <c r="G613" s="2"/>
      <c r="H613" s="2"/>
      <c r="I613" s="2"/>
      <c r="J613" s="2"/>
      <c r="K613" s="2"/>
      <c r="L613" s="2"/>
      <c r="M613" s="2"/>
      <c r="N613" s="2"/>
      <c r="O613" s="2"/>
      <c r="P613" s="2"/>
      <c r="Q613" s="2"/>
    </row>
    <row r="614" spans="1:17" ht="13">
      <c r="A614" s="2"/>
      <c r="B614" s="2"/>
      <c r="C614" s="2"/>
      <c r="D614" s="2"/>
      <c r="E614" s="2"/>
      <c r="F614" s="2"/>
      <c r="G614" s="2"/>
      <c r="H614" s="2"/>
      <c r="I614" s="2"/>
      <c r="J614" s="2"/>
      <c r="K614" s="2"/>
      <c r="L614" s="2"/>
      <c r="M614" s="2"/>
      <c r="N614" s="2"/>
      <c r="O614" s="2"/>
      <c r="P614" s="2"/>
      <c r="Q614" s="2"/>
    </row>
    <row r="615" spans="1:17" ht="13">
      <c r="A615" s="2"/>
      <c r="B615" s="2"/>
      <c r="C615" s="2"/>
      <c r="D615" s="2"/>
      <c r="E615" s="2"/>
      <c r="F615" s="2"/>
      <c r="G615" s="2"/>
      <c r="H615" s="2"/>
      <c r="I615" s="2"/>
      <c r="J615" s="2"/>
      <c r="K615" s="2"/>
      <c r="L615" s="2"/>
      <c r="M615" s="2"/>
      <c r="N615" s="2"/>
      <c r="O615" s="2"/>
      <c r="P615" s="2"/>
      <c r="Q615" s="2"/>
    </row>
    <row r="616" spans="1:17" ht="13">
      <c r="A616" s="2"/>
      <c r="B616" s="2"/>
      <c r="C616" s="2"/>
      <c r="D616" s="2"/>
      <c r="E616" s="2"/>
      <c r="F616" s="2"/>
      <c r="G616" s="2"/>
      <c r="H616" s="2"/>
      <c r="I616" s="2"/>
      <c r="J616" s="2"/>
      <c r="K616" s="2"/>
      <c r="L616" s="2"/>
      <c r="M616" s="2"/>
      <c r="N616" s="2"/>
      <c r="O616" s="2"/>
      <c r="P616" s="2"/>
      <c r="Q616" s="2"/>
    </row>
    <row r="617" spans="1:17" ht="13">
      <c r="A617" s="2"/>
      <c r="B617" s="2"/>
      <c r="C617" s="2"/>
      <c r="D617" s="2"/>
      <c r="E617" s="2"/>
      <c r="F617" s="2"/>
      <c r="G617" s="2"/>
      <c r="H617" s="2"/>
      <c r="I617" s="2"/>
      <c r="J617" s="2"/>
      <c r="K617" s="2"/>
      <c r="L617" s="2"/>
      <c r="M617" s="2"/>
      <c r="N617" s="2"/>
      <c r="O617" s="2"/>
      <c r="P617" s="2"/>
      <c r="Q617" s="2"/>
    </row>
    <row r="618" spans="1:17" ht="13">
      <c r="A618" s="2"/>
      <c r="B618" s="2"/>
      <c r="C618" s="2"/>
      <c r="D618" s="2"/>
      <c r="E618" s="2"/>
      <c r="F618" s="2"/>
      <c r="G618" s="2"/>
      <c r="H618" s="2"/>
      <c r="I618" s="2"/>
      <c r="J618" s="2"/>
      <c r="K618" s="2"/>
      <c r="L618" s="2"/>
      <c r="M618" s="2"/>
      <c r="N618" s="2"/>
      <c r="O618" s="2"/>
      <c r="P618" s="2"/>
      <c r="Q618" s="2"/>
    </row>
    <row r="619" spans="1:17" ht="13">
      <c r="A619" s="2"/>
      <c r="B619" s="2"/>
      <c r="C619" s="2"/>
      <c r="D619" s="2"/>
      <c r="E619" s="2"/>
      <c r="F619" s="2"/>
      <c r="G619" s="2"/>
      <c r="H619" s="2"/>
      <c r="I619" s="2"/>
      <c r="J619" s="2"/>
      <c r="K619" s="2"/>
      <c r="L619" s="2"/>
      <c r="M619" s="2"/>
      <c r="N619" s="2"/>
      <c r="O619" s="2"/>
      <c r="P619" s="2"/>
      <c r="Q619" s="2"/>
    </row>
    <row r="620" spans="1:17" ht="13">
      <c r="A620" s="2"/>
      <c r="B620" s="2"/>
      <c r="C620" s="2"/>
      <c r="D620" s="2"/>
      <c r="E620" s="2"/>
      <c r="F620" s="2"/>
      <c r="G620" s="2"/>
      <c r="H620" s="2"/>
      <c r="I620" s="2"/>
      <c r="J620" s="2"/>
      <c r="K620" s="2"/>
      <c r="L620" s="2"/>
      <c r="M620" s="2"/>
      <c r="N620" s="2"/>
      <c r="O620" s="2"/>
      <c r="P620" s="2"/>
      <c r="Q620" s="2"/>
    </row>
    <row r="621" spans="1:17" ht="13">
      <c r="A621" s="2"/>
      <c r="B621" s="2"/>
      <c r="C621" s="2"/>
      <c r="D621" s="2"/>
      <c r="E621" s="2"/>
      <c r="F621" s="2"/>
      <c r="G621" s="2"/>
      <c r="H621" s="2"/>
      <c r="I621" s="2"/>
      <c r="J621" s="2"/>
      <c r="K621" s="2"/>
      <c r="L621" s="2"/>
      <c r="M621" s="2"/>
      <c r="N621" s="2"/>
      <c r="O621" s="2"/>
      <c r="P621" s="2"/>
      <c r="Q621" s="2"/>
    </row>
    <row r="622" spans="1:17" ht="13">
      <c r="A622" s="2"/>
      <c r="B622" s="2"/>
      <c r="C622" s="2"/>
      <c r="D622" s="2"/>
      <c r="E622" s="2"/>
      <c r="F622" s="2"/>
      <c r="G622" s="2"/>
      <c r="H622" s="2"/>
      <c r="I622" s="2"/>
      <c r="J622" s="2"/>
      <c r="K622" s="2"/>
      <c r="L622" s="2"/>
      <c r="M622" s="2"/>
      <c r="N622" s="2"/>
      <c r="O622" s="2"/>
      <c r="P622" s="2"/>
      <c r="Q622" s="2"/>
    </row>
    <row r="623" spans="1:17" ht="13">
      <c r="A623" s="2"/>
      <c r="B623" s="2"/>
      <c r="C623" s="2"/>
      <c r="D623" s="2"/>
      <c r="E623" s="2"/>
      <c r="F623" s="2"/>
      <c r="G623" s="2"/>
      <c r="H623" s="2"/>
      <c r="I623" s="2"/>
      <c r="J623" s="2"/>
      <c r="K623" s="2"/>
      <c r="L623" s="2"/>
      <c r="M623" s="2"/>
      <c r="N623" s="2"/>
      <c r="O623" s="2"/>
      <c r="P623" s="2"/>
      <c r="Q623" s="2"/>
    </row>
    <row r="624" spans="1:17" ht="13">
      <c r="A624" s="2"/>
      <c r="B624" s="2"/>
      <c r="C624" s="2"/>
      <c r="D624" s="2"/>
      <c r="E624" s="2"/>
      <c r="F624" s="2"/>
      <c r="G624" s="2"/>
      <c r="H624" s="2"/>
      <c r="I624" s="2"/>
      <c r="J624" s="2"/>
      <c r="K624" s="2"/>
      <c r="L624" s="2"/>
      <c r="M624" s="2"/>
      <c r="N624" s="2"/>
      <c r="O624" s="2"/>
      <c r="P624" s="2"/>
      <c r="Q624" s="2"/>
    </row>
    <row r="625" spans="1:17" ht="13">
      <c r="A625" s="2"/>
      <c r="B625" s="2"/>
      <c r="C625" s="2"/>
      <c r="D625" s="2"/>
      <c r="E625" s="2"/>
      <c r="F625" s="2"/>
      <c r="G625" s="2"/>
      <c r="H625" s="2"/>
      <c r="I625" s="2"/>
      <c r="J625" s="2"/>
      <c r="K625" s="2"/>
      <c r="L625" s="2"/>
      <c r="M625" s="2"/>
      <c r="N625" s="2"/>
      <c r="O625" s="2"/>
      <c r="P625" s="2"/>
      <c r="Q625" s="2"/>
    </row>
    <row r="626" spans="1:17" ht="13">
      <c r="A626" s="2"/>
      <c r="B626" s="2"/>
      <c r="C626" s="2"/>
      <c r="D626" s="2"/>
      <c r="E626" s="2"/>
      <c r="F626" s="2"/>
      <c r="G626" s="2"/>
      <c r="H626" s="2"/>
      <c r="I626" s="2"/>
      <c r="J626" s="2"/>
      <c r="K626" s="2"/>
      <c r="L626" s="2"/>
      <c r="M626" s="2"/>
      <c r="N626" s="2"/>
      <c r="O626" s="2"/>
      <c r="P626" s="2"/>
      <c r="Q626" s="2"/>
    </row>
    <row r="627" spans="1:17" ht="13">
      <c r="A627" s="2"/>
      <c r="B627" s="2"/>
      <c r="C627" s="2"/>
      <c r="D627" s="2"/>
      <c r="E627" s="2"/>
      <c r="F627" s="2"/>
      <c r="G627" s="2"/>
      <c r="H627" s="2"/>
      <c r="I627" s="2"/>
      <c r="J627" s="2"/>
      <c r="K627" s="2"/>
      <c r="L627" s="2"/>
      <c r="M627" s="2"/>
      <c r="N627" s="2"/>
      <c r="O627" s="2"/>
      <c r="P627" s="2"/>
      <c r="Q627" s="2"/>
    </row>
    <row r="628" spans="1:17" ht="13">
      <c r="A628" s="2"/>
      <c r="B628" s="2"/>
      <c r="C628" s="2"/>
      <c r="D628" s="2"/>
      <c r="E628" s="2"/>
      <c r="F628" s="2"/>
      <c r="G628" s="2"/>
      <c r="H628" s="2"/>
      <c r="I628" s="2"/>
      <c r="J628" s="2"/>
      <c r="K628" s="2"/>
      <c r="L628" s="2"/>
      <c r="M628" s="2"/>
      <c r="N628" s="2"/>
      <c r="O628" s="2"/>
      <c r="P628" s="2"/>
      <c r="Q628" s="2"/>
    </row>
    <row r="629" spans="1:17" ht="13">
      <c r="A629" s="2"/>
      <c r="B629" s="2"/>
      <c r="C629" s="2"/>
      <c r="D629" s="2"/>
      <c r="E629" s="2"/>
      <c r="F629" s="2"/>
      <c r="G629" s="2"/>
      <c r="H629" s="2"/>
      <c r="I629" s="2"/>
      <c r="J629" s="2"/>
      <c r="K629" s="2"/>
      <c r="L629" s="2"/>
      <c r="M629" s="2"/>
      <c r="N629" s="2"/>
      <c r="O629" s="2"/>
      <c r="P629" s="2"/>
      <c r="Q629" s="2"/>
    </row>
    <row r="630" spans="1:17" ht="13">
      <c r="A630" s="2"/>
      <c r="B630" s="2"/>
      <c r="C630" s="2"/>
      <c r="D630" s="2"/>
      <c r="E630" s="2"/>
      <c r="F630" s="2"/>
      <c r="G630" s="2"/>
      <c r="H630" s="2"/>
      <c r="I630" s="2"/>
      <c r="J630" s="2"/>
      <c r="K630" s="2"/>
      <c r="L630" s="2"/>
      <c r="M630" s="2"/>
      <c r="N630" s="2"/>
      <c r="O630" s="2"/>
      <c r="P630" s="2"/>
      <c r="Q630" s="2"/>
    </row>
    <row r="631" spans="1:17" ht="13">
      <c r="A631" s="2"/>
      <c r="B631" s="2"/>
      <c r="C631" s="2"/>
      <c r="D631" s="2"/>
      <c r="E631" s="2"/>
      <c r="F631" s="2"/>
      <c r="G631" s="2"/>
      <c r="H631" s="2"/>
      <c r="I631" s="2"/>
      <c r="J631" s="2"/>
      <c r="K631" s="2"/>
      <c r="L631" s="2"/>
      <c r="M631" s="2"/>
      <c r="N631" s="2"/>
      <c r="O631" s="2"/>
      <c r="P631" s="2"/>
      <c r="Q631" s="2"/>
    </row>
    <row r="632" spans="1:17" ht="13">
      <c r="A632" s="2"/>
      <c r="B632" s="2"/>
      <c r="C632" s="2"/>
      <c r="D632" s="2"/>
      <c r="E632" s="2"/>
      <c r="F632" s="2"/>
      <c r="G632" s="2"/>
      <c r="H632" s="2"/>
      <c r="I632" s="2"/>
      <c r="J632" s="2"/>
      <c r="K632" s="2"/>
      <c r="L632" s="2"/>
      <c r="M632" s="2"/>
      <c r="N632" s="2"/>
      <c r="O632" s="2"/>
      <c r="P632" s="2"/>
      <c r="Q632" s="2"/>
    </row>
    <row r="633" spans="1:17" ht="13">
      <c r="A633" s="2"/>
      <c r="B633" s="2"/>
      <c r="C633" s="2"/>
      <c r="D633" s="2"/>
      <c r="E633" s="2"/>
      <c r="F633" s="2"/>
      <c r="G633" s="2"/>
      <c r="H633" s="2"/>
      <c r="I633" s="2"/>
      <c r="J633" s="2"/>
      <c r="K633" s="2"/>
      <c r="L633" s="2"/>
      <c r="M633" s="2"/>
      <c r="N633" s="2"/>
      <c r="O633" s="2"/>
      <c r="P633" s="2"/>
      <c r="Q633" s="2"/>
    </row>
    <row r="634" spans="1:17" ht="13">
      <c r="A634" s="2"/>
      <c r="B634" s="2"/>
      <c r="C634" s="2"/>
      <c r="D634" s="2"/>
      <c r="E634" s="2"/>
      <c r="F634" s="2"/>
      <c r="G634" s="2"/>
      <c r="H634" s="2"/>
      <c r="I634" s="2"/>
      <c r="J634" s="2"/>
      <c r="K634" s="2"/>
      <c r="L634" s="2"/>
      <c r="M634" s="2"/>
      <c r="N634" s="2"/>
      <c r="O634" s="2"/>
      <c r="P634" s="2"/>
      <c r="Q634" s="2"/>
    </row>
    <row r="635" spans="1:17" ht="13">
      <c r="A635" s="2"/>
      <c r="B635" s="2"/>
      <c r="C635" s="2"/>
      <c r="D635" s="2"/>
      <c r="E635" s="2"/>
      <c r="F635" s="2"/>
      <c r="G635" s="2"/>
      <c r="H635" s="2"/>
      <c r="I635" s="2"/>
      <c r="J635" s="2"/>
      <c r="K635" s="2"/>
      <c r="L635" s="2"/>
      <c r="M635" s="2"/>
      <c r="N635" s="2"/>
      <c r="O635" s="2"/>
      <c r="P635" s="2"/>
      <c r="Q635" s="2"/>
    </row>
    <row r="636" spans="1:17" ht="13">
      <c r="A636" s="2"/>
      <c r="B636" s="2"/>
      <c r="C636" s="2"/>
      <c r="D636" s="2"/>
      <c r="E636" s="2"/>
      <c r="F636" s="2"/>
      <c r="G636" s="2"/>
      <c r="H636" s="2"/>
      <c r="I636" s="2"/>
      <c r="J636" s="2"/>
      <c r="K636" s="2"/>
      <c r="L636" s="2"/>
      <c r="M636" s="2"/>
      <c r="N636" s="2"/>
      <c r="O636" s="2"/>
      <c r="P636" s="2"/>
      <c r="Q636" s="2"/>
    </row>
    <row r="637" spans="1:17" ht="13">
      <c r="A637" s="2"/>
      <c r="B637" s="2"/>
      <c r="C637" s="2"/>
      <c r="D637" s="2"/>
      <c r="E637" s="2"/>
      <c r="F637" s="2"/>
      <c r="G637" s="2"/>
      <c r="H637" s="2"/>
      <c r="I637" s="2"/>
      <c r="J637" s="2"/>
      <c r="K637" s="2"/>
      <c r="L637" s="2"/>
      <c r="M637" s="2"/>
      <c r="N637" s="2"/>
      <c r="O637" s="2"/>
      <c r="P637" s="2"/>
      <c r="Q637" s="2"/>
    </row>
    <row r="638" spans="1:17" ht="13">
      <c r="A638" s="2"/>
      <c r="B638" s="2"/>
      <c r="C638" s="2"/>
      <c r="D638" s="2"/>
      <c r="E638" s="2"/>
      <c r="F638" s="2"/>
      <c r="G638" s="2"/>
      <c r="H638" s="2"/>
      <c r="I638" s="2"/>
      <c r="J638" s="2"/>
      <c r="K638" s="2"/>
      <c r="L638" s="2"/>
      <c r="M638" s="2"/>
      <c r="N638" s="2"/>
      <c r="O638" s="2"/>
      <c r="P638" s="2"/>
      <c r="Q638" s="2"/>
    </row>
    <row r="639" spans="1:17" ht="13">
      <c r="A639" s="2"/>
      <c r="B639" s="2"/>
      <c r="C639" s="2"/>
      <c r="D639" s="2"/>
      <c r="E639" s="2"/>
      <c r="F639" s="2"/>
      <c r="G639" s="2"/>
      <c r="H639" s="2"/>
      <c r="I639" s="2"/>
      <c r="J639" s="2"/>
      <c r="K639" s="2"/>
      <c r="L639" s="2"/>
      <c r="M639" s="2"/>
      <c r="N639" s="2"/>
      <c r="O639" s="2"/>
      <c r="P639" s="2"/>
      <c r="Q639" s="2"/>
    </row>
    <row r="640" spans="1:17" ht="13">
      <c r="A640" s="2"/>
      <c r="B640" s="2"/>
      <c r="C640" s="2"/>
      <c r="D640" s="2"/>
      <c r="E640" s="2"/>
      <c r="F640" s="2"/>
      <c r="G640" s="2"/>
      <c r="H640" s="2"/>
      <c r="I640" s="2"/>
      <c r="J640" s="2"/>
      <c r="K640" s="2"/>
      <c r="L640" s="2"/>
      <c r="M640" s="2"/>
      <c r="N640" s="2"/>
      <c r="O640" s="2"/>
      <c r="P640" s="2"/>
      <c r="Q640" s="2"/>
    </row>
    <row r="641" spans="1:17" ht="13">
      <c r="A641" s="2"/>
      <c r="B641" s="2"/>
      <c r="C641" s="2"/>
      <c r="D641" s="2"/>
      <c r="E641" s="2"/>
      <c r="F641" s="2"/>
      <c r="G641" s="2"/>
      <c r="H641" s="2"/>
      <c r="I641" s="2"/>
      <c r="J641" s="2"/>
      <c r="K641" s="2"/>
      <c r="L641" s="2"/>
      <c r="M641" s="2"/>
      <c r="N641" s="2"/>
      <c r="O641" s="2"/>
      <c r="P641" s="2"/>
      <c r="Q641" s="2"/>
    </row>
    <row r="642" spans="1:17" ht="13">
      <c r="A642" s="2"/>
      <c r="B642" s="2"/>
      <c r="C642" s="2"/>
      <c r="D642" s="2"/>
      <c r="E642" s="2"/>
      <c r="F642" s="2"/>
      <c r="G642" s="2"/>
      <c r="H642" s="2"/>
      <c r="I642" s="2"/>
      <c r="J642" s="2"/>
      <c r="K642" s="2"/>
      <c r="L642" s="2"/>
      <c r="M642" s="2"/>
      <c r="N642" s="2"/>
      <c r="O642" s="2"/>
      <c r="P642" s="2"/>
      <c r="Q642" s="2"/>
    </row>
    <row r="643" spans="1:17" ht="13">
      <c r="A643" s="2"/>
      <c r="B643" s="2"/>
      <c r="C643" s="2"/>
      <c r="D643" s="2"/>
      <c r="E643" s="2"/>
      <c r="F643" s="2"/>
      <c r="G643" s="2"/>
      <c r="H643" s="2"/>
      <c r="I643" s="2"/>
      <c r="J643" s="2"/>
      <c r="K643" s="2"/>
      <c r="L643" s="2"/>
      <c r="M643" s="2"/>
      <c r="N643" s="2"/>
      <c r="O643" s="2"/>
      <c r="P643" s="2"/>
      <c r="Q643" s="2"/>
    </row>
    <row r="644" spans="1:17" ht="13">
      <c r="A644" s="2"/>
      <c r="B644" s="2"/>
      <c r="C644" s="2"/>
      <c r="D644" s="2"/>
      <c r="E644" s="2"/>
      <c r="F644" s="2"/>
      <c r="G644" s="2"/>
      <c r="H644" s="2"/>
      <c r="I644" s="2"/>
      <c r="J644" s="2"/>
      <c r="K644" s="2"/>
      <c r="L644" s="2"/>
      <c r="M644" s="2"/>
      <c r="N644" s="2"/>
      <c r="O644" s="2"/>
      <c r="P644" s="2"/>
      <c r="Q644" s="2"/>
    </row>
    <row r="645" spans="1:17" ht="13">
      <c r="A645" s="2"/>
      <c r="B645" s="2"/>
      <c r="C645" s="2"/>
      <c r="D645" s="2"/>
      <c r="E645" s="2"/>
      <c r="F645" s="2"/>
      <c r="G645" s="2"/>
      <c r="H645" s="2"/>
      <c r="I645" s="2"/>
      <c r="J645" s="2"/>
      <c r="K645" s="2"/>
      <c r="L645" s="2"/>
      <c r="M645" s="2"/>
      <c r="N645" s="2"/>
      <c r="O645" s="2"/>
      <c r="P645" s="2"/>
      <c r="Q645" s="2"/>
    </row>
    <row r="646" spans="1:17" ht="13">
      <c r="A646" s="2"/>
      <c r="B646" s="2"/>
      <c r="C646" s="2"/>
      <c r="D646" s="2"/>
      <c r="E646" s="2"/>
      <c r="F646" s="2"/>
      <c r="G646" s="2"/>
      <c r="H646" s="2"/>
      <c r="I646" s="2"/>
      <c r="J646" s="2"/>
      <c r="K646" s="2"/>
      <c r="L646" s="2"/>
      <c r="M646" s="2"/>
      <c r="N646" s="2"/>
      <c r="O646" s="2"/>
      <c r="P646" s="2"/>
      <c r="Q646" s="2"/>
    </row>
    <row r="647" spans="1:17" ht="13">
      <c r="A647" s="2"/>
      <c r="B647" s="2"/>
      <c r="C647" s="2"/>
      <c r="D647" s="2"/>
      <c r="E647" s="2"/>
      <c r="F647" s="2"/>
      <c r="G647" s="2"/>
      <c r="H647" s="2"/>
      <c r="I647" s="2"/>
      <c r="J647" s="2"/>
      <c r="K647" s="2"/>
      <c r="L647" s="2"/>
      <c r="M647" s="2"/>
      <c r="N647" s="2"/>
      <c r="O647" s="2"/>
      <c r="P647" s="2"/>
      <c r="Q647" s="2"/>
    </row>
    <row r="648" spans="1:17" ht="13">
      <c r="A648" s="2"/>
      <c r="B648" s="2"/>
      <c r="C648" s="2"/>
      <c r="D648" s="2"/>
      <c r="E648" s="2"/>
      <c r="F648" s="2"/>
      <c r="G648" s="2"/>
      <c r="H648" s="2"/>
      <c r="I648" s="2"/>
      <c r="J648" s="2"/>
      <c r="K648" s="2"/>
      <c r="L648" s="2"/>
      <c r="M648" s="2"/>
      <c r="N648" s="2"/>
      <c r="O648" s="2"/>
      <c r="P648" s="2"/>
      <c r="Q648" s="2"/>
    </row>
    <row r="649" spans="1:17" ht="13">
      <c r="A649" s="2"/>
      <c r="B649" s="2"/>
      <c r="C649" s="2"/>
      <c r="D649" s="2"/>
      <c r="E649" s="2"/>
      <c r="F649" s="2"/>
      <c r="G649" s="2"/>
      <c r="H649" s="2"/>
      <c r="I649" s="2"/>
      <c r="J649" s="2"/>
      <c r="K649" s="2"/>
      <c r="L649" s="2"/>
      <c r="M649" s="2"/>
      <c r="N649" s="2"/>
      <c r="O649" s="2"/>
      <c r="P649" s="2"/>
      <c r="Q649" s="2"/>
    </row>
    <row r="650" spans="1:17" ht="13">
      <c r="A650" s="2"/>
      <c r="B650" s="2"/>
      <c r="C650" s="2"/>
      <c r="D650" s="2"/>
      <c r="E650" s="2"/>
      <c r="F650" s="2"/>
      <c r="G650" s="2"/>
      <c r="H650" s="2"/>
      <c r="I650" s="2"/>
      <c r="J650" s="2"/>
      <c r="K650" s="2"/>
      <c r="L650" s="2"/>
      <c r="M650" s="2"/>
      <c r="N650" s="2"/>
      <c r="O650" s="2"/>
      <c r="P650" s="2"/>
      <c r="Q650" s="2"/>
    </row>
    <row r="651" spans="1:17" ht="13">
      <c r="A651" s="2"/>
      <c r="B651" s="2"/>
      <c r="C651" s="2"/>
      <c r="D651" s="2"/>
      <c r="E651" s="2"/>
      <c r="F651" s="2"/>
      <c r="G651" s="2"/>
      <c r="H651" s="2"/>
      <c r="I651" s="2"/>
      <c r="J651" s="2"/>
      <c r="K651" s="2"/>
      <c r="L651" s="2"/>
      <c r="M651" s="2"/>
      <c r="N651" s="2"/>
      <c r="O651" s="2"/>
      <c r="P651" s="2"/>
      <c r="Q651" s="2"/>
    </row>
    <row r="652" spans="1:17" ht="13">
      <c r="A652" s="2"/>
      <c r="B652" s="2"/>
      <c r="C652" s="2"/>
      <c r="D652" s="2"/>
      <c r="E652" s="2"/>
      <c r="F652" s="2"/>
      <c r="G652" s="2"/>
      <c r="H652" s="2"/>
      <c r="I652" s="2"/>
      <c r="J652" s="2"/>
      <c r="K652" s="2"/>
      <c r="L652" s="2"/>
      <c r="M652" s="2"/>
      <c r="N652" s="2"/>
      <c r="O652" s="2"/>
      <c r="P652" s="2"/>
      <c r="Q652" s="2"/>
    </row>
    <row r="653" spans="1:17" ht="13">
      <c r="A653" s="2"/>
      <c r="B653" s="2"/>
      <c r="C653" s="2"/>
      <c r="D653" s="2"/>
      <c r="E653" s="2"/>
      <c r="F653" s="2"/>
      <c r="G653" s="2"/>
      <c r="H653" s="2"/>
      <c r="I653" s="2"/>
      <c r="J653" s="2"/>
      <c r="K653" s="2"/>
      <c r="L653" s="2"/>
      <c r="M653" s="2"/>
      <c r="N653" s="2"/>
      <c r="O653" s="2"/>
      <c r="P653" s="2"/>
      <c r="Q653" s="2"/>
    </row>
    <row r="654" spans="1:17" ht="13">
      <c r="A654" s="2"/>
      <c r="B654" s="2"/>
      <c r="C654" s="2"/>
      <c r="D654" s="2"/>
      <c r="E654" s="2"/>
      <c r="F654" s="2"/>
      <c r="G654" s="2"/>
      <c r="H654" s="2"/>
      <c r="I654" s="2"/>
      <c r="J654" s="2"/>
      <c r="K654" s="2"/>
      <c r="L654" s="2"/>
      <c r="M654" s="2"/>
      <c r="N654" s="2"/>
      <c r="O654" s="2"/>
      <c r="P654" s="2"/>
      <c r="Q654" s="2"/>
    </row>
    <row r="655" spans="1:17" ht="13">
      <c r="A655" s="2"/>
      <c r="B655" s="2"/>
      <c r="C655" s="2"/>
      <c r="D655" s="2"/>
      <c r="E655" s="2"/>
      <c r="F655" s="2"/>
      <c r="G655" s="2"/>
      <c r="H655" s="2"/>
      <c r="I655" s="2"/>
      <c r="J655" s="2"/>
      <c r="K655" s="2"/>
      <c r="L655" s="2"/>
      <c r="M655" s="2"/>
      <c r="N655" s="2"/>
      <c r="O655" s="2"/>
      <c r="P655" s="2"/>
      <c r="Q655" s="2"/>
    </row>
    <row r="656" spans="1:17" ht="13">
      <c r="A656" s="2"/>
      <c r="B656" s="2"/>
      <c r="C656" s="2"/>
      <c r="D656" s="2"/>
      <c r="E656" s="2"/>
      <c r="F656" s="2"/>
      <c r="G656" s="2"/>
      <c r="H656" s="2"/>
      <c r="I656" s="2"/>
      <c r="J656" s="2"/>
      <c r="K656" s="2"/>
      <c r="L656" s="2"/>
      <c r="M656" s="2"/>
      <c r="N656" s="2"/>
      <c r="O656" s="2"/>
      <c r="P656" s="2"/>
      <c r="Q656" s="2"/>
    </row>
    <row r="657" spans="1:17" ht="13">
      <c r="A657" s="2"/>
      <c r="B657" s="2"/>
      <c r="C657" s="2"/>
      <c r="D657" s="2"/>
      <c r="E657" s="2"/>
      <c r="F657" s="2"/>
      <c r="G657" s="2"/>
      <c r="H657" s="2"/>
      <c r="I657" s="2"/>
      <c r="J657" s="2"/>
      <c r="K657" s="2"/>
      <c r="L657" s="2"/>
      <c r="M657" s="2"/>
      <c r="N657" s="2"/>
      <c r="O657" s="2"/>
      <c r="P657" s="2"/>
      <c r="Q657" s="2"/>
    </row>
    <row r="658" spans="1:17" ht="13">
      <c r="A658" s="2"/>
      <c r="B658" s="2"/>
      <c r="C658" s="2"/>
      <c r="D658" s="2"/>
      <c r="E658" s="2"/>
      <c r="F658" s="2"/>
      <c r="G658" s="2"/>
      <c r="H658" s="2"/>
      <c r="I658" s="2"/>
      <c r="J658" s="2"/>
      <c r="K658" s="2"/>
      <c r="L658" s="2"/>
      <c r="M658" s="2"/>
      <c r="N658" s="2"/>
      <c r="O658" s="2"/>
      <c r="P658" s="2"/>
      <c r="Q658" s="2"/>
    </row>
    <row r="659" spans="1:17" ht="13">
      <c r="A659" s="2"/>
      <c r="B659" s="2"/>
      <c r="C659" s="2"/>
      <c r="D659" s="2"/>
      <c r="E659" s="2"/>
      <c r="F659" s="2"/>
      <c r="G659" s="2"/>
      <c r="H659" s="2"/>
      <c r="I659" s="2"/>
      <c r="J659" s="2"/>
      <c r="K659" s="2"/>
      <c r="L659" s="2"/>
      <c r="M659" s="2"/>
      <c r="N659" s="2"/>
      <c r="O659" s="2"/>
      <c r="P659" s="2"/>
      <c r="Q659" s="2"/>
    </row>
    <row r="660" spans="1:17" ht="13">
      <c r="A660" s="2"/>
      <c r="B660" s="2"/>
      <c r="C660" s="2"/>
      <c r="D660" s="2"/>
      <c r="E660" s="2"/>
      <c r="F660" s="2"/>
      <c r="G660" s="2"/>
      <c r="H660" s="2"/>
      <c r="I660" s="2"/>
      <c r="J660" s="2"/>
      <c r="K660" s="2"/>
      <c r="L660" s="2"/>
      <c r="M660" s="2"/>
      <c r="N660" s="2"/>
      <c r="O660" s="2"/>
      <c r="P660" s="2"/>
      <c r="Q660" s="2"/>
    </row>
    <row r="661" spans="1:17" ht="13">
      <c r="A661" s="2"/>
      <c r="B661" s="2"/>
      <c r="C661" s="2"/>
      <c r="D661" s="2"/>
      <c r="E661" s="2"/>
      <c r="F661" s="2"/>
      <c r="G661" s="2"/>
      <c r="H661" s="2"/>
      <c r="I661" s="2"/>
      <c r="J661" s="2"/>
      <c r="K661" s="2"/>
      <c r="L661" s="2"/>
      <c r="M661" s="2"/>
      <c r="N661" s="2"/>
      <c r="O661" s="2"/>
      <c r="P661" s="2"/>
      <c r="Q661" s="2"/>
    </row>
    <row r="662" spans="1:17" ht="13">
      <c r="A662" s="2"/>
      <c r="B662" s="2"/>
      <c r="C662" s="2"/>
      <c r="D662" s="2"/>
      <c r="E662" s="2"/>
      <c r="F662" s="2"/>
      <c r="G662" s="2"/>
      <c r="H662" s="2"/>
      <c r="I662" s="2"/>
      <c r="J662" s="2"/>
      <c r="K662" s="2"/>
      <c r="L662" s="2"/>
      <c r="M662" s="2"/>
      <c r="N662" s="2"/>
      <c r="O662" s="2"/>
      <c r="P662" s="2"/>
      <c r="Q662" s="2"/>
    </row>
    <row r="663" spans="1:17" ht="13">
      <c r="A663" s="2"/>
      <c r="B663" s="2"/>
      <c r="C663" s="2"/>
      <c r="D663" s="2"/>
      <c r="E663" s="2"/>
      <c r="F663" s="2"/>
      <c r="G663" s="2"/>
      <c r="H663" s="2"/>
      <c r="I663" s="2"/>
      <c r="J663" s="2"/>
      <c r="K663" s="2"/>
      <c r="L663" s="2"/>
      <c r="M663" s="2"/>
      <c r="N663" s="2"/>
      <c r="O663" s="2"/>
      <c r="P663" s="2"/>
      <c r="Q663" s="2"/>
    </row>
    <row r="664" spans="1:17" ht="13">
      <c r="A664" s="2"/>
      <c r="B664" s="2"/>
      <c r="C664" s="2"/>
      <c r="D664" s="2"/>
      <c r="E664" s="2"/>
      <c r="F664" s="2"/>
      <c r="G664" s="2"/>
      <c r="H664" s="2"/>
      <c r="I664" s="2"/>
      <c r="J664" s="2"/>
      <c r="K664" s="2"/>
      <c r="L664" s="2"/>
      <c r="M664" s="2"/>
      <c r="N664" s="2"/>
      <c r="O664" s="2"/>
      <c r="P664" s="2"/>
      <c r="Q664" s="2"/>
    </row>
    <row r="665" spans="1:17" ht="13">
      <c r="A665" s="2"/>
      <c r="B665" s="2"/>
      <c r="C665" s="2"/>
      <c r="D665" s="2"/>
      <c r="E665" s="2"/>
      <c r="F665" s="2"/>
      <c r="G665" s="2"/>
      <c r="H665" s="2"/>
      <c r="I665" s="2"/>
      <c r="J665" s="2"/>
      <c r="K665" s="2"/>
      <c r="L665" s="2"/>
      <c r="M665" s="2"/>
      <c r="N665" s="2"/>
      <c r="O665" s="2"/>
      <c r="P665" s="2"/>
      <c r="Q665" s="2"/>
    </row>
    <row r="666" spans="1:17" ht="13">
      <c r="A666" s="2"/>
      <c r="B666" s="2"/>
      <c r="C666" s="2"/>
      <c r="D666" s="2"/>
      <c r="E666" s="2"/>
      <c r="F666" s="2"/>
      <c r="G666" s="2"/>
      <c r="H666" s="2"/>
      <c r="I666" s="2"/>
      <c r="J666" s="2"/>
      <c r="K666" s="2"/>
      <c r="L666" s="2"/>
      <c r="M666" s="2"/>
      <c r="N666" s="2"/>
      <c r="O666" s="2"/>
      <c r="P666" s="2"/>
      <c r="Q666" s="2"/>
    </row>
    <row r="667" spans="1:17" ht="13">
      <c r="A667" s="2"/>
      <c r="B667" s="2"/>
      <c r="C667" s="2"/>
      <c r="D667" s="2"/>
      <c r="E667" s="2"/>
      <c r="F667" s="2"/>
      <c r="G667" s="2"/>
      <c r="H667" s="2"/>
      <c r="I667" s="2"/>
      <c r="J667" s="2"/>
      <c r="K667" s="2"/>
      <c r="L667" s="2"/>
      <c r="M667" s="2"/>
      <c r="N667" s="2"/>
      <c r="O667" s="2"/>
      <c r="P667" s="2"/>
      <c r="Q667" s="2"/>
    </row>
    <row r="668" spans="1:17" ht="13">
      <c r="A668" s="2"/>
      <c r="B668" s="2"/>
      <c r="C668" s="2"/>
      <c r="D668" s="2"/>
      <c r="E668" s="2"/>
      <c r="F668" s="2"/>
      <c r="G668" s="2"/>
      <c r="H668" s="2"/>
      <c r="I668" s="2"/>
      <c r="J668" s="2"/>
      <c r="K668" s="2"/>
      <c r="L668" s="2"/>
      <c r="M668" s="2"/>
      <c r="N668" s="2"/>
      <c r="O668" s="2"/>
      <c r="P668" s="2"/>
      <c r="Q668" s="2"/>
    </row>
    <row r="669" spans="1:17" ht="13">
      <c r="A669" s="2"/>
      <c r="B669" s="2"/>
      <c r="C669" s="2"/>
      <c r="D669" s="2"/>
      <c r="E669" s="2"/>
      <c r="F669" s="2"/>
      <c r="G669" s="2"/>
      <c r="H669" s="2"/>
      <c r="I669" s="2"/>
      <c r="J669" s="2"/>
      <c r="K669" s="2"/>
      <c r="L669" s="2"/>
      <c r="M669" s="2"/>
      <c r="N669" s="2"/>
      <c r="O669" s="2"/>
      <c r="P669" s="2"/>
      <c r="Q669" s="2"/>
    </row>
    <row r="670" spans="1:17" ht="13">
      <c r="A670" s="2"/>
      <c r="B670" s="2"/>
      <c r="C670" s="2"/>
      <c r="D670" s="2"/>
      <c r="E670" s="2"/>
      <c r="F670" s="2"/>
      <c r="G670" s="2"/>
      <c r="H670" s="2"/>
      <c r="I670" s="2"/>
      <c r="J670" s="2"/>
      <c r="K670" s="2"/>
      <c r="L670" s="2"/>
      <c r="M670" s="2"/>
      <c r="N670" s="2"/>
      <c r="O670" s="2"/>
      <c r="P670" s="2"/>
      <c r="Q670" s="2"/>
    </row>
    <row r="671" spans="1:17" ht="13">
      <c r="A671" s="2"/>
      <c r="B671" s="2"/>
      <c r="C671" s="2"/>
      <c r="D671" s="2"/>
      <c r="E671" s="2"/>
      <c r="F671" s="2"/>
      <c r="G671" s="2"/>
      <c r="H671" s="2"/>
      <c r="I671" s="2"/>
      <c r="J671" s="2"/>
      <c r="K671" s="2"/>
      <c r="L671" s="2"/>
      <c r="M671" s="2"/>
      <c r="N671" s="2"/>
      <c r="O671" s="2"/>
      <c r="P671" s="2"/>
      <c r="Q671" s="2"/>
    </row>
    <row r="672" spans="1:17" ht="13">
      <c r="A672" s="2"/>
      <c r="B672" s="2"/>
      <c r="C672" s="2"/>
      <c r="D672" s="2"/>
      <c r="E672" s="2"/>
      <c r="F672" s="2"/>
      <c r="G672" s="2"/>
      <c r="H672" s="2"/>
      <c r="I672" s="2"/>
      <c r="J672" s="2"/>
      <c r="K672" s="2"/>
      <c r="L672" s="2"/>
      <c r="M672" s="2"/>
      <c r="N672" s="2"/>
      <c r="O672" s="2"/>
      <c r="P672" s="2"/>
      <c r="Q672" s="2"/>
    </row>
    <row r="673" spans="1:17" ht="13">
      <c r="A673" s="2"/>
      <c r="B673" s="2"/>
      <c r="C673" s="2"/>
      <c r="D673" s="2"/>
      <c r="E673" s="2"/>
      <c r="F673" s="2"/>
      <c r="G673" s="2"/>
      <c r="H673" s="2"/>
      <c r="I673" s="2"/>
      <c r="J673" s="2"/>
      <c r="K673" s="2"/>
      <c r="L673" s="2"/>
      <c r="M673" s="2"/>
      <c r="N673" s="2"/>
      <c r="O673" s="2"/>
      <c r="P673" s="2"/>
      <c r="Q673" s="2"/>
    </row>
    <row r="674" spans="1:17" ht="13">
      <c r="A674" s="2"/>
      <c r="B674" s="2"/>
      <c r="C674" s="2"/>
      <c r="D674" s="2"/>
      <c r="E674" s="2"/>
      <c r="F674" s="2"/>
      <c r="G674" s="2"/>
      <c r="H674" s="2"/>
      <c r="I674" s="2"/>
      <c r="J674" s="2"/>
      <c r="K674" s="2"/>
      <c r="L674" s="2"/>
      <c r="M674" s="2"/>
      <c r="N674" s="2"/>
      <c r="O674" s="2"/>
      <c r="P674" s="2"/>
      <c r="Q674" s="2"/>
    </row>
    <row r="675" spans="1:17" ht="13">
      <c r="A675" s="2"/>
      <c r="B675" s="2"/>
      <c r="C675" s="2"/>
      <c r="D675" s="2"/>
      <c r="E675" s="2"/>
      <c r="F675" s="2"/>
      <c r="G675" s="2"/>
      <c r="H675" s="2"/>
      <c r="I675" s="2"/>
      <c r="J675" s="2"/>
      <c r="K675" s="2"/>
      <c r="L675" s="2"/>
      <c r="M675" s="2"/>
      <c r="N675" s="2"/>
      <c r="O675" s="2"/>
      <c r="P675" s="2"/>
      <c r="Q675" s="2"/>
    </row>
    <row r="676" spans="1:17" ht="13">
      <c r="A676" s="2"/>
      <c r="B676" s="2"/>
      <c r="C676" s="2"/>
      <c r="D676" s="2"/>
      <c r="E676" s="2"/>
      <c r="F676" s="2"/>
      <c r="G676" s="2"/>
      <c r="H676" s="2"/>
      <c r="I676" s="2"/>
      <c r="J676" s="2"/>
      <c r="K676" s="2"/>
      <c r="L676" s="2"/>
      <c r="M676" s="2"/>
      <c r="N676" s="2"/>
      <c r="O676" s="2"/>
      <c r="P676" s="2"/>
      <c r="Q676" s="2"/>
    </row>
    <row r="677" spans="1:17" ht="13">
      <c r="A677" s="2"/>
      <c r="B677" s="2"/>
      <c r="C677" s="2"/>
      <c r="D677" s="2"/>
      <c r="E677" s="2"/>
      <c r="F677" s="2"/>
      <c r="G677" s="2"/>
      <c r="H677" s="2"/>
      <c r="I677" s="2"/>
      <c r="J677" s="2"/>
      <c r="K677" s="2"/>
      <c r="L677" s="2"/>
      <c r="M677" s="2"/>
      <c r="N677" s="2"/>
      <c r="O677" s="2"/>
      <c r="P677" s="2"/>
      <c r="Q677" s="2"/>
    </row>
    <row r="678" spans="1:17" ht="13">
      <c r="A678" s="2"/>
      <c r="B678" s="2"/>
      <c r="C678" s="2"/>
      <c r="D678" s="2"/>
      <c r="E678" s="2"/>
      <c r="F678" s="2"/>
      <c r="G678" s="2"/>
      <c r="H678" s="2"/>
      <c r="I678" s="2"/>
      <c r="J678" s="2"/>
      <c r="K678" s="2"/>
      <c r="L678" s="2"/>
      <c r="M678" s="2"/>
      <c r="N678" s="2"/>
      <c r="O678" s="2"/>
      <c r="P678" s="2"/>
      <c r="Q678" s="2"/>
    </row>
    <row r="679" spans="1:17" ht="13">
      <c r="A679" s="2"/>
      <c r="B679" s="2"/>
      <c r="C679" s="2"/>
      <c r="D679" s="2"/>
      <c r="E679" s="2"/>
      <c r="F679" s="2"/>
      <c r="G679" s="2"/>
      <c r="H679" s="2"/>
      <c r="I679" s="2"/>
      <c r="J679" s="2"/>
      <c r="K679" s="2"/>
      <c r="L679" s="2"/>
      <c r="M679" s="2"/>
      <c r="N679" s="2"/>
      <c r="O679" s="2"/>
      <c r="P679" s="2"/>
      <c r="Q679" s="2"/>
    </row>
    <row r="680" spans="1:17" ht="13">
      <c r="A680" s="2"/>
      <c r="B680" s="2"/>
      <c r="C680" s="2"/>
      <c r="D680" s="2"/>
      <c r="E680" s="2"/>
      <c r="F680" s="2"/>
      <c r="G680" s="2"/>
      <c r="H680" s="2"/>
      <c r="I680" s="2"/>
      <c r="J680" s="2"/>
      <c r="K680" s="2"/>
      <c r="L680" s="2"/>
      <c r="M680" s="2"/>
      <c r="N680" s="2"/>
      <c r="O680" s="2"/>
      <c r="P680" s="2"/>
      <c r="Q680" s="2"/>
    </row>
    <row r="681" spans="1:17" ht="13">
      <c r="A681" s="2"/>
      <c r="B681" s="2"/>
      <c r="C681" s="2"/>
      <c r="D681" s="2"/>
      <c r="E681" s="2"/>
      <c r="F681" s="2"/>
      <c r="G681" s="2"/>
      <c r="H681" s="2"/>
      <c r="I681" s="2"/>
      <c r="J681" s="2"/>
      <c r="K681" s="2"/>
      <c r="L681" s="2"/>
      <c r="M681" s="2"/>
      <c r="N681" s="2"/>
      <c r="O681" s="2"/>
      <c r="P681" s="2"/>
      <c r="Q681" s="2"/>
    </row>
    <row r="682" spans="1:17" ht="13">
      <c r="A682" s="2"/>
      <c r="B682" s="2"/>
      <c r="C682" s="2"/>
      <c r="D682" s="2"/>
      <c r="E682" s="2"/>
      <c r="F682" s="2"/>
      <c r="G682" s="2"/>
      <c r="H682" s="2"/>
      <c r="I682" s="2"/>
      <c r="J682" s="2"/>
      <c r="K682" s="2"/>
      <c r="L682" s="2"/>
      <c r="M682" s="2"/>
      <c r="N682" s="2"/>
      <c r="O682" s="2"/>
      <c r="P682" s="2"/>
      <c r="Q682" s="2"/>
    </row>
    <row r="683" spans="1:17" ht="13">
      <c r="A683" s="2"/>
      <c r="B683" s="2"/>
      <c r="C683" s="2"/>
      <c r="D683" s="2"/>
      <c r="E683" s="2"/>
      <c r="F683" s="2"/>
      <c r="G683" s="2"/>
      <c r="H683" s="2"/>
      <c r="I683" s="2"/>
      <c r="J683" s="2"/>
      <c r="K683" s="2"/>
      <c r="L683" s="2"/>
      <c r="M683" s="2"/>
      <c r="N683" s="2"/>
      <c r="O683" s="2"/>
      <c r="P683" s="2"/>
      <c r="Q683" s="2"/>
    </row>
    <row r="684" spans="1:17" ht="13">
      <c r="A684" s="2"/>
      <c r="B684" s="2"/>
      <c r="C684" s="2"/>
      <c r="D684" s="2"/>
      <c r="E684" s="2"/>
      <c r="F684" s="2"/>
      <c r="G684" s="2"/>
      <c r="H684" s="2"/>
      <c r="I684" s="2"/>
      <c r="J684" s="2"/>
      <c r="K684" s="2"/>
      <c r="L684" s="2"/>
      <c r="M684" s="2"/>
      <c r="N684" s="2"/>
      <c r="O684" s="2"/>
      <c r="P684" s="2"/>
      <c r="Q684" s="2"/>
    </row>
    <row r="685" spans="1:17" ht="13">
      <c r="A685" s="2"/>
      <c r="B685" s="2"/>
      <c r="C685" s="2"/>
      <c r="D685" s="2"/>
      <c r="E685" s="2"/>
      <c r="F685" s="2"/>
      <c r="G685" s="2"/>
      <c r="H685" s="2"/>
      <c r="I685" s="2"/>
      <c r="J685" s="2"/>
      <c r="K685" s="2"/>
      <c r="L685" s="2"/>
      <c r="M685" s="2"/>
      <c r="N685" s="2"/>
      <c r="O685" s="2"/>
      <c r="P685" s="2"/>
      <c r="Q685" s="2"/>
    </row>
    <row r="686" spans="1:17" ht="13">
      <c r="A686" s="2"/>
      <c r="B686" s="2"/>
      <c r="C686" s="2"/>
      <c r="D686" s="2"/>
      <c r="E686" s="2"/>
      <c r="F686" s="2"/>
      <c r="G686" s="2"/>
      <c r="H686" s="2"/>
      <c r="I686" s="2"/>
      <c r="J686" s="2"/>
      <c r="K686" s="2"/>
      <c r="L686" s="2"/>
      <c r="M686" s="2"/>
      <c r="N686" s="2"/>
      <c r="O686" s="2"/>
      <c r="P686" s="2"/>
      <c r="Q686" s="2"/>
    </row>
    <row r="687" spans="1:17" ht="13">
      <c r="A687" s="2"/>
      <c r="B687" s="2"/>
      <c r="C687" s="2"/>
      <c r="D687" s="2"/>
      <c r="E687" s="2"/>
      <c r="F687" s="2"/>
      <c r="G687" s="2"/>
      <c r="H687" s="2"/>
      <c r="I687" s="2"/>
      <c r="J687" s="2"/>
      <c r="K687" s="2"/>
      <c r="L687" s="2"/>
      <c r="M687" s="2"/>
      <c r="N687" s="2"/>
      <c r="O687" s="2"/>
      <c r="P687" s="2"/>
      <c r="Q687" s="2"/>
    </row>
    <row r="688" spans="1:17" ht="13">
      <c r="A688" s="2"/>
      <c r="B688" s="2"/>
      <c r="C688" s="2"/>
      <c r="D688" s="2"/>
      <c r="E688" s="2"/>
      <c r="F688" s="2"/>
      <c r="G688" s="2"/>
      <c r="H688" s="2"/>
      <c r="I688" s="2"/>
      <c r="J688" s="2"/>
      <c r="K688" s="2"/>
      <c r="L688" s="2"/>
      <c r="M688" s="2"/>
      <c r="N688" s="2"/>
      <c r="O688" s="2"/>
      <c r="P688" s="2"/>
      <c r="Q688" s="2"/>
    </row>
    <row r="689" spans="1:17" ht="13">
      <c r="A689" s="2"/>
      <c r="B689" s="2"/>
      <c r="C689" s="2"/>
      <c r="D689" s="2"/>
      <c r="E689" s="2"/>
      <c r="F689" s="2"/>
      <c r="G689" s="2"/>
      <c r="H689" s="2"/>
      <c r="I689" s="2"/>
      <c r="J689" s="2"/>
      <c r="K689" s="2"/>
      <c r="L689" s="2"/>
      <c r="M689" s="2"/>
      <c r="N689" s="2"/>
      <c r="O689" s="2"/>
      <c r="P689" s="2"/>
      <c r="Q689" s="2"/>
    </row>
    <row r="690" spans="1:17" ht="13">
      <c r="A690" s="2"/>
      <c r="B690" s="2"/>
      <c r="C690" s="2"/>
      <c r="D690" s="2"/>
      <c r="E690" s="2"/>
      <c r="F690" s="2"/>
      <c r="G690" s="2"/>
      <c r="H690" s="2"/>
      <c r="I690" s="2"/>
      <c r="J690" s="2"/>
      <c r="K690" s="2"/>
      <c r="L690" s="2"/>
      <c r="M690" s="2"/>
      <c r="N690" s="2"/>
      <c r="O690" s="2"/>
      <c r="P690" s="2"/>
      <c r="Q690" s="2"/>
    </row>
    <row r="691" spans="1:17" ht="13">
      <c r="A691" s="2"/>
      <c r="B691" s="2"/>
      <c r="C691" s="2"/>
      <c r="D691" s="2"/>
      <c r="E691" s="2"/>
      <c r="F691" s="2"/>
      <c r="G691" s="2"/>
      <c r="H691" s="2"/>
      <c r="I691" s="2"/>
      <c r="J691" s="2"/>
      <c r="K691" s="2"/>
      <c r="L691" s="2"/>
      <c r="M691" s="2"/>
      <c r="N691" s="2"/>
      <c r="O691" s="2"/>
      <c r="P691" s="2"/>
      <c r="Q691" s="2"/>
    </row>
    <row r="692" spans="1:17" ht="13">
      <c r="A692" s="2"/>
      <c r="B692" s="2"/>
      <c r="C692" s="2"/>
      <c r="D692" s="2"/>
      <c r="E692" s="2"/>
      <c r="F692" s="2"/>
      <c r="G692" s="2"/>
      <c r="H692" s="2"/>
      <c r="I692" s="2"/>
      <c r="J692" s="2"/>
      <c r="K692" s="2"/>
      <c r="L692" s="2"/>
      <c r="M692" s="2"/>
      <c r="N692" s="2"/>
      <c r="O692" s="2"/>
      <c r="P692" s="2"/>
      <c r="Q692" s="2"/>
    </row>
    <row r="693" spans="1:17" ht="13">
      <c r="A693" s="2"/>
      <c r="B693" s="2"/>
      <c r="C693" s="2"/>
      <c r="D693" s="2"/>
      <c r="E693" s="2"/>
      <c r="F693" s="2"/>
      <c r="G693" s="2"/>
      <c r="H693" s="2"/>
      <c r="I693" s="2"/>
      <c r="J693" s="2"/>
      <c r="K693" s="2"/>
      <c r="L693" s="2"/>
      <c r="M693" s="2"/>
      <c r="N693" s="2"/>
      <c r="O693" s="2"/>
      <c r="P693" s="2"/>
      <c r="Q693" s="2"/>
    </row>
    <row r="694" spans="1:17" ht="13">
      <c r="A694" s="2"/>
      <c r="B694" s="2"/>
      <c r="C694" s="2"/>
      <c r="D694" s="2"/>
      <c r="E694" s="2"/>
      <c r="F694" s="2"/>
      <c r="G694" s="2"/>
      <c r="H694" s="2"/>
      <c r="I694" s="2"/>
      <c r="J694" s="2"/>
      <c r="K694" s="2"/>
      <c r="L694" s="2"/>
      <c r="M694" s="2"/>
      <c r="N694" s="2"/>
      <c r="O694" s="2"/>
      <c r="P694" s="2"/>
      <c r="Q694" s="2"/>
    </row>
    <row r="695" spans="1:17" ht="13">
      <c r="A695" s="2"/>
      <c r="B695" s="2"/>
      <c r="C695" s="2"/>
      <c r="D695" s="2"/>
      <c r="E695" s="2"/>
      <c r="F695" s="2"/>
      <c r="G695" s="2"/>
      <c r="H695" s="2"/>
      <c r="I695" s="2"/>
      <c r="J695" s="2"/>
      <c r="K695" s="2"/>
      <c r="L695" s="2"/>
      <c r="M695" s="2"/>
      <c r="N695" s="2"/>
      <c r="O695" s="2"/>
      <c r="P695" s="2"/>
      <c r="Q695" s="2"/>
    </row>
    <row r="696" spans="1:17" ht="13">
      <c r="A696" s="2"/>
      <c r="B696" s="2"/>
      <c r="C696" s="2"/>
      <c r="D696" s="2"/>
      <c r="E696" s="2"/>
      <c r="F696" s="2"/>
      <c r="G696" s="2"/>
      <c r="H696" s="2"/>
      <c r="I696" s="2"/>
      <c r="J696" s="2"/>
      <c r="K696" s="2"/>
      <c r="L696" s="2"/>
      <c r="M696" s="2"/>
      <c r="N696" s="2"/>
      <c r="O696" s="2"/>
      <c r="P696" s="2"/>
      <c r="Q696" s="2"/>
    </row>
    <row r="697" spans="1:17" ht="13">
      <c r="A697" s="2"/>
      <c r="B697" s="2"/>
      <c r="C697" s="2"/>
      <c r="D697" s="2"/>
      <c r="E697" s="2"/>
      <c r="F697" s="2"/>
      <c r="G697" s="2"/>
      <c r="H697" s="2"/>
      <c r="I697" s="2"/>
      <c r="J697" s="2"/>
      <c r="K697" s="2"/>
      <c r="L697" s="2"/>
      <c r="M697" s="2"/>
      <c r="N697" s="2"/>
      <c r="O697" s="2"/>
      <c r="P697" s="2"/>
      <c r="Q697" s="2"/>
    </row>
    <row r="698" spans="1:17" ht="13">
      <c r="A698" s="2"/>
      <c r="B698" s="2"/>
      <c r="C698" s="2"/>
      <c r="D698" s="2"/>
      <c r="E698" s="2"/>
      <c r="F698" s="2"/>
      <c r="G698" s="2"/>
      <c r="H698" s="2"/>
      <c r="I698" s="2"/>
      <c r="J698" s="2"/>
      <c r="K698" s="2"/>
      <c r="L698" s="2"/>
      <c r="M698" s="2"/>
      <c r="N698" s="2"/>
      <c r="O698" s="2"/>
      <c r="P698" s="2"/>
      <c r="Q698" s="2"/>
    </row>
    <row r="699" spans="1:17" ht="13">
      <c r="A699" s="2"/>
      <c r="B699" s="2"/>
      <c r="C699" s="2"/>
      <c r="D699" s="2"/>
      <c r="E699" s="2"/>
      <c r="F699" s="2"/>
      <c r="G699" s="2"/>
      <c r="H699" s="2"/>
      <c r="I699" s="2"/>
      <c r="J699" s="2"/>
      <c r="K699" s="2"/>
      <c r="L699" s="2"/>
      <c r="M699" s="2"/>
      <c r="N699" s="2"/>
      <c r="O699" s="2"/>
      <c r="P699" s="2"/>
      <c r="Q699" s="2"/>
    </row>
    <row r="700" spans="1:17" ht="13">
      <c r="A700" s="2"/>
      <c r="B700" s="2"/>
      <c r="C700" s="2"/>
      <c r="D700" s="2"/>
      <c r="E700" s="2"/>
      <c r="F700" s="2"/>
      <c r="G700" s="2"/>
      <c r="H700" s="2"/>
      <c r="I700" s="2"/>
      <c r="J700" s="2"/>
      <c r="K700" s="2"/>
      <c r="L700" s="2"/>
      <c r="M700" s="2"/>
      <c r="N700" s="2"/>
      <c r="O700" s="2"/>
      <c r="P700" s="2"/>
      <c r="Q700" s="2"/>
    </row>
    <row r="701" spans="1:17" ht="13">
      <c r="A701" s="2"/>
      <c r="B701" s="2"/>
      <c r="C701" s="2"/>
      <c r="D701" s="2"/>
      <c r="E701" s="2"/>
      <c r="F701" s="2"/>
      <c r="G701" s="2"/>
      <c r="H701" s="2"/>
      <c r="I701" s="2"/>
      <c r="J701" s="2"/>
      <c r="K701" s="2"/>
      <c r="L701" s="2"/>
      <c r="M701" s="2"/>
      <c r="N701" s="2"/>
      <c r="O701" s="2"/>
      <c r="P701" s="2"/>
      <c r="Q701" s="2"/>
    </row>
    <row r="702" spans="1:17" ht="13">
      <c r="A702" s="2"/>
      <c r="B702" s="2"/>
      <c r="C702" s="2"/>
      <c r="D702" s="2"/>
      <c r="E702" s="2"/>
      <c r="F702" s="2"/>
      <c r="G702" s="2"/>
      <c r="H702" s="2"/>
      <c r="I702" s="2"/>
      <c r="J702" s="2"/>
      <c r="K702" s="2"/>
      <c r="L702" s="2"/>
      <c r="M702" s="2"/>
      <c r="N702" s="2"/>
      <c r="O702" s="2"/>
      <c r="P702" s="2"/>
      <c r="Q702" s="2"/>
    </row>
    <row r="703" spans="1:17" ht="13">
      <c r="A703" s="2"/>
      <c r="B703" s="2"/>
      <c r="C703" s="2"/>
      <c r="D703" s="2"/>
      <c r="E703" s="2"/>
      <c r="F703" s="2"/>
      <c r="G703" s="2"/>
      <c r="H703" s="2"/>
      <c r="I703" s="2"/>
      <c r="J703" s="2"/>
      <c r="K703" s="2"/>
      <c r="L703" s="2"/>
      <c r="M703" s="2"/>
      <c r="N703" s="2"/>
      <c r="O703" s="2"/>
      <c r="P703" s="2"/>
      <c r="Q703" s="2"/>
    </row>
    <row r="704" spans="1:17" ht="13">
      <c r="A704" s="2"/>
      <c r="B704" s="2"/>
      <c r="C704" s="2"/>
      <c r="D704" s="2"/>
      <c r="E704" s="2"/>
      <c r="F704" s="2"/>
      <c r="G704" s="2"/>
      <c r="H704" s="2"/>
      <c r="I704" s="2"/>
      <c r="J704" s="2"/>
      <c r="K704" s="2"/>
      <c r="L704" s="2"/>
      <c r="M704" s="2"/>
      <c r="N704" s="2"/>
      <c r="O704" s="2"/>
      <c r="P704" s="2"/>
      <c r="Q704" s="2"/>
    </row>
    <row r="705" spans="1:17" ht="13">
      <c r="A705" s="2"/>
      <c r="B705" s="2"/>
      <c r="C705" s="2"/>
      <c r="D705" s="2"/>
      <c r="E705" s="2"/>
      <c r="F705" s="2"/>
      <c r="G705" s="2"/>
      <c r="H705" s="2"/>
      <c r="I705" s="2"/>
      <c r="J705" s="2"/>
      <c r="K705" s="2"/>
      <c r="L705" s="2"/>
      <c r="M705" s="2"/>
      <c r="N705" s="2"/>
      <c r="O705" s="2"/>
      <c r="P705" s="2"/>
      <c r="Q705" s="2"/>
    </row>
    <row r="706" spans="1:17" ht="13">
      <c r="A706" s="2"/>
      <c r="B706" s="2"/>
      <c r="C706" s="2"/>
      <c r="D706" s="2"/>
      <c r="E706" s="2"/>
      <c r="F706" s="2"/>
      <c r="G706" s="2"/>
      <c r="H706" s="2"/>
      <c r="I706" s="2"/>
      <c r="J706" s="2"/>
      <c r="K706" s="2"/>
      <c r="L706" s="2"/>
      <c r="M706" s="2"/>
      <c r="N706" s="2"/>
      <c r="O706" s="2"/>
      <c r="P706" s="2"/>
      <c r="Q706" s="2"/>
    </row>
    <row r="707" spans="1:17" ht="13">
      <c r="A707" s="2"/>
      <c r="B707" s="2"/>
      <c r="C707" s="2"/>
      <c r="D707" s="2"/>
      <c r="E707" s="2"/>
      <c r="F707" s="2"/>
      <c r="G707" s="2"/>
      <c r="H707" s="2"/>
      <c r="I707" s="2"/>
      <c r="J707" s="2"/>
      <c r="K707" s="2"/>
      <c r="L707" s="2"/>
      <c r="M707" s="2"/>
      <c r="N707" s="2"/>
      <c r="O707" s="2"/>
      <c r="P707" s="2"/>
      <c r="Q707" s="2"/>
    </row>
    <row r="708" spans="1:17" ht="13">
      <c r="A708" s="2"/>
      <c r="B708" s="2"/>
      <c r="C708" s="2"/>
      <c r="D708" s="2"/>
      <c r="E708" s="2"/>
      <c r="F708" s="2"/>
      <c r="G708" s="2"/>
      <c r="H708" s="2"/>
      <c r="I708" s="2"/>
      <c r="J708" s="2"/>
      <c r="K708" s="2"/>
      <c r="L708" s="2"/>
      <c r="M708" s="2"/>
      <c r="N708" s="2"/>
      <c r="O708" s="2"/>
      <c r="P708" s="2"/>
      <c r="Q708" s="2"/>
    </row>
    <row r="709" spans="1:17" ht="13">
      <c r="A709" s="2"/>
      <c r="B709" s="2"/>
      <c r="C709" s="2"/>
      <c r="D709" s="2"/>
      <c r="E709" s="2"/>
      <c r="F709" s="2"/>
      <c r="G709" s="2"/>
      <c r="H709" s="2"/>
      <c r="I709" s="2"/>
      <c r="J709" s="2"/>
      <c r="K709" s="2"/>
      <c r="L709" s="2"/>
      <c r="M709" s="2"/>
      <c r="N709" s="2"/>
      <c r="O709" s="2"/>
      <c r="P709" s="2"/>
      <c r="Q709" s="2"/>
    </row>
    <row r="710" spans="1:17" ht="13">
      <c r="A710" s="2"/>
      <c r="B710" s="2"/>
      <c r="C710" s="2"/>
      <c r="D710" s="2"/>
      <c r="E710" s="2"/>
      <c r="F710" s="2"/>
      <c r="G710" s="2"/>
      <c r="H710" s="2"/>
      <c r="I710" s="2"/>
      <c r="J710" s="2"/>
      <c r="K710" s="2"/>
      <c r="L710" s="2"/>
      <c r="M710" s="2"/>
      <c r="N710" s="2"/>
      <c r="O710" s="2"/>
      <c r="P710" s="2"/>
      <c r="Q710" s="2"/>
    </row>
    <row r="711" spans="1:17" ht="13">
      <c r="A711" s="2"/>
      <c r="B711" s="2"/>
      <c r="C711" s="2"/>
      <c r="D711" s="2"/>
      <c r="E711" s="2"/>
      <c r="F711" s="2"/>
      <c r="G711" s="2"/>
      <c r="H711" s="2"/>
      <c r="I711" s="2"/>
      <c r="J711" s="2"/>
      <c r="K711" s="2"/>
      <c r="L711" s="2"/>
      <c r="M711" s="2"/>
      <c r="N711" s="2"/>
      <c r="O711" s="2"/>
      <c r="P711" s="2"/>
      <c r="Q711" s="2"/>
    </row>
    <row r="712" spans="1:17" ht="13">
      <c r="A712" s="2"/>
      <c r="B712" s="2"/>
      <c r="C712" s="2"/>
      <c r="D712" s="2"/>
      <c r="E712" s="2"/>
      <c r="F712" s="2"/>
      <c r="G712" s="2"/>
      <c r="H712" s="2"/>
      <c r="I712" s="2"/>
      <c r="J712" s="2"/>
      <c r="K712" s="2"/>
      <c r="L712" s="2"/>
      <c r="M712" s="2"/>
      <c r="N712" s="2"/>
      <c r="O712" s="2"/>
      <c r="P712" s="2"/>
      <c r="Q712" s="2"/>
    </row>
    <row r="713" spans="1:17" ht="13">
      <c r="A713" s="2"/>
      <c r="B713" s="2"/>
      <c r="C713" s="2"/>
      <c r="D713" s="2"/>
      <c r="E713" s="2"/>
      <c r="F713" s="2"/>
      <c r="G713" s="2"/>
      <c r="H713" s="2"/>
      <c r="I713" s="2"/>
      <c r="J713" s="2"/>
      <c r="K713" s="2"/>
      <c r="L713" s="2"/>
      <c r="M713" s="2"/>
      <c r="N713" s="2"/>
      <c r="O713" s="2"/>
      <c r="P713" s="2"/>
      <c r="Q713" s="2"/>
    </row>
    <row r="714" spans="1:17" ht="13">
      <c r="A714" s="2"/>
      <c r="B714" s="2"/>
      <c r="C714" s="2"/>
      <c r="D714" s="2"/>
      <c r="E714" s="2"/>
      <c r="F714" s="2"/>
      <c r="G714" s="2"/>
      <c r="H714" s="2"/>
      <c r="I714" s="2"/>
      <c r="J714" s="2"/>
      <c r="K714" s="2"/>
      <c r="L714" s="2"/>
      <c r="M714" s="2"/>
      <c r="N714" s="2"/>
      <c r="O714" s="2"/>
      <c r="P714" s="2"/>
      <c r="Q714" s="2"/>
    </row>
    <row r="715" spans="1:17" ht="13">
      <c r="A715" s="2"/>
      <c r="B715" s="2"/>
      <c r="C715" s="2"/>
      <c r="D715" s="2"/>
      <c r="E715" s="2"/>
      <c r="F715" s="2"/>
      <c r="G715" s="2"/>
      <c r="H715" s="2"/>
      <c r="I715" s="2"/>
      <c r="J715" s="2"/>
      <c r="K715" s="2"/>
      <c r="L715" s="2"/>
      <c r="M715" s="2"/>
      <c r="N715" s="2"/>
      <c r="O715" s="2"/>
      <c r="P715" s="2"/>
      <c r="Q715" s="2"/>
    </row>
    <row r="716" spans="1:17" ht="13">
      <c r="A716" s="2"/>
      <c r="B716" s="2"/>
      <c r="C716" s="2"/>
      <c r="D716" s="2"/>
      <c r="E716" s="2"/>
      <c r="F716" s="2"/>
      <c r="G716" s="2"/>
      <c r="H716" s="2"/>
      <c r="I716" s="2"/>
      <c r="J716" s="2"/>
      <c r="K716" s="2"/>
      <c r="L716" s="2"/>
      <c r="M716" s="2"/>
      <c r="N716" s="2"/>
      <c r="O716" s="2"/>
      <c r="P716" s="2"/>
      <c r="Q716" s="2"/>
    </row>
    <row r="717" spans="1:17" ht="13">
      <c r="A717" s="2"/>
      <c r="B717" s="2"/>
      <c r="C717" s="2"/>
      <c r="D717" s="2"/>
      <c r="E717" s="2"/>
      <c r="F717" s="2"/>
      <c r="G717" s="2"/>
      <c r="H717" s="2"/>
      <c r="I717" s="2"/>
      <c r="J717" s="2"/>
      <c r="K717" s="2"/>
      <c r="L717" s="2"/>
      <c r="M717" s="2"/>
      <c r="N717" s="2"/>
      <c r="O717" s="2"/>
      <c r="P717" s="2"/>
      <c r="Q717" s="2"/>
    </row>
    <row r="718" spans="1:17" ht="13">
      <c r="A718" s="2"/>
      <c r="B718" s="2"/>
      <c r="C718" s="2"/>
      <c r="D718" s="2"/>
      <c r="E718" s="2"/>
      <c r="F718" s="2"/>
      <c r="G718" s="2"/>
      <c r="H718" s="2"/>
      <c r="I718" s="2"/>
      <c r="J718" s="2"/>
      <c r="K718" s="2"/>
      <c r="L718" s="2"/>
      <c r="M718" s="2"/>
      <c r="N718" s="2"/>
      <c r="O718" s="2"/>
      <c r="P718" s="2"/>
      <c r="Q718" s="2"/>
    </row>
    <row r="719" spans="1:17" ht="13">
      <c r="A719" s="2"/>
      <c r="B719" s="2"/>
      <c r="C719" s="2"/>
      <c r="D719" s="2"/>
      <c r="E719" s="2"/>
      <c r="F719" s="2"/>
      <c r="G719" s="2"/>
      <c r="H719" s="2"/>
      <c r="I719" s="2"/>
      <c r="J719" s="2"/>
      <c r="K719" s="2"/>
      <c r="L719" s="2"/>
      <c r="M719" s="2"/>
      <c r="N719" s="2"/>
      <c r="O719" s="2"/>
      <c r="P719" s="2"/>
      <c r="Q719" s="2"/>
    </row>
    <row r="720" spans="1:17" ht="13">
      <c r="A720" s="2"/>
      <c r="B720" s="2"/>
      <c r="C720" s="2"/>
      <c r="D720" s="2"/>
      <c r="E720" s="2"/>
      <c r="F720" s="2"/>
      <c r="G720" s="2"/>
      <c r="H720" s="2"/>
      <c r="I720" s="2"/>
      <c r="J720" s="2"/>
      <c r="K720" s="2"/>
      <c r="L720" s="2"/>
      <c r="M720" s="2"/>
      <c r="N720" s="2"/>
      <c r="O720" s="2"/>
      <c r="P720" s="2"/>
      <c r="Q720" s="2"/>
    </row>
    <row r="721" spans="1:17" ht="13">
      <c r="A721" s="2"/>
      <c r="B721" s="2"/>
      <c r="C721" s="2"/>
      <c r="D721" s="2"/>
      <c r="E721" s="2"/>
      <c r="F721" s="2"/>
      <c r="G721" s="2"/>
      <c r="H721" s="2"/>
      <c r="I721" s="2"/>
      <c r="J721" s="2"/>
      <c r="K721" s="2"/>
      <c r="L721" s="2"/>
      <c r="M721" s="2"/>
      <c r="N721" s="2"/>
      <c r="O721" s="2"/>
      <c r="P721" s="2"/>
      <c r="Q721" s="2"/>
    </row>
    <row r="722" spans="1:17" ht="13">
      <c r="A722" s="2"/>
      <c r="B722" s="2"/>
      <c r="C722" s="2">
        <f>COUNTIF(C1:C235, "*Y*")</f>
        <v>135</v>
      </c>
      <c r="D722" s="2"/>
      <c r="E722" s="2"/>
      <c r="F722" s="2"/>
      <c r="G722" s="2"/>
      <c r="H722" s="2"/>
      <c r="I722" s="2"/>
      <c r="J722" s="2"/>
      <c r="K722" s="2"/>
      <c r="L722" s="2"/>
      <c r="M722" s="2"/>
      <c r="N722" s="2"/>
      <c r="O722" s="2"/>
      <c r="P722" s="2"/>
      <c r="Q722" s="2"/>
    </row>
    <row r="723" spans="1:17" ht="13">
      <c r="A723" s="2"/>
      <c r="B723" s="2"/>
      <c r="C723" s="2"/>
      <c r="D723" s="2"/>
      <c r="E723" s="2"/>
      <c r="F723" s="2"/>
      <c r="G723" s="2"/>
      <c r="H723" s="2"/>
      <c r="I723" s="2"/>
      <c r="J723" s="2"/>
      <c r="K723" s="2"/>
      <c r="L723" s="2"/>
      <c r="M723" s="2"/>
      <c r="N723" s="2"/>
      <c r="O723" s="2"/>
      <c r="P723" s="2"/>
      <c r="Q723" s="2"/>
    </row>
    <row r="724" spans="1:17" ht="13">
      <c r="A724" s="2"/>
      <c r="B724" s="2"/>
      <c r="C724" s="2"/>
      <c r="D724" s="2"/>
      <c r="E724" s="2"/>
      <c r="F724" s="2"/>
      <c r="G724" s="2"/>
      <c r="H724" s="2"/>
      <c r="I724" s="2"/>
      <c r="J724" s="2"/>
      <c r="K724" s="2"/>
      <c r="L724" s="2"/>
      <c r="M724" s="2"/>
      <c r="N724" s="2"/>
      <c r="O724" s="2"/>
      <c r="P724" s="2"/>
      <c r="Q724" s="2"/>
    </row>
    <row r="725" spans="1:17" ht="13">
      <c r="A725" s="2"/>
      <c r="B725" s="2"/>
      <c r="C725" s="2"/>
      <c r="D725" s="2"/>
      <c r="E725" s="2"/>
      <c r="F725" s="2"/>
      <c r="G725" s="2"/>
      <c r="H725" s="2"/>
      <c r="I725" s="2"/>
      <c r="J725" s="2"/>
      <c r="K725" s="2"/>
      <c r="L725" s="2"/>
      <c r="M725" s="2"/>
      <c r="N725" s="2"/>
      <c r="O725" s="2"/>
      <c r="P725" s="2"/>
      <c r="Q725" s="2"/>
    </row>
    <row r="726" spans="1:17" ht="13">
      <c r="A726" s="2"/>
      <c r="B726" s="2"/>
      <c r="C726" s="2"/>
      <c r="D726" s="2"/>
      <c r="E726" s="2"/>
      <c r="F726" s="2"/>
      <c r="G726" s="2"/>
      <c r="H726" s="2"/>
      <c r="I726" s="2"/>
      <c r="J726" s="2"/>
      <c r="K726" s="2"/>
      <c r="L726" s="2"/>
      <c r="M726" s="2"/>
      <c r="N726" s="2"/>
      <c r="O726" s="2"/>
      <c r="P726" s="2"/>
      <c r="Q726" s="2"/>
    </row>
  </sheetData>
  <autoFilter ref="A1:F235" xr:uid="{00000000-0009-0000-0000-000010000000}">
    <filterColumn colId="2">
      <filters>
        <filter val="Y"/>
      </filters>
    </filterColumn>
    <filterColumn colId="3">
      <filters blank="1">
        <filter val="N, changed bc it uses descriptive and visual slides as stimuli rather than code"/>
        <filter val="N, changed, as there is no human participant involved in their experiment, it is solely for tool performance evaluation"/>
        <filter val="N, changed; excluded since no data analysis, pure experiment demo, and it's only 2-page long"/>
        <filter val="Y"/>
        <filter val="Y but not a primary study"/>
        <filter val="Y but the same data collection as paper 218"/>
        <filter val="Y, but paper on the same dataset"/>
        <filter val="Y, but unsure if it refers to the same study as two other papers"/>
        <filter val="Y, extensive analysis of a preexisting dataset"/>
        <filter val="Y, replication study"/>
        <filter val="Y, same data collection with the other paper 208 and details about the experiment and participants are collected from its replication package not directly from the paper"/>
        <filter val="Y, very relevant as it is about novel visualisation"/>
        <filter val="Y? but very short, 0nly 2 pages, maybe should be excluded"/>
        <filter val="Y? configurable system source code, &quot;ifdefs&quot;"/>
        <filter val="Y? program language learning, but the language is a specification language or in between SPL and EPL"/>
        <filter val="Y? psudo code"/>
        <filter val="Y? replication study and using existing dataset, does this still count as a primary study; maybe should be excluded"/>
        <filter val="Y? since it focus on the assessment of the fMRI x ET method for CC research"/>
        <filter val="Y? since the analysis of gaze data is not really presented, only the results/conclusion provided"/>
        <filter val="Y? unsure whether it count as a primary study or not, very confusing narrative, maybe should be excluded"/>
        <filter val="Y?, test-driven development"/>
      </filters>
    </filterColumn>
  </autoFilter>
  <customSheetViews>
    <customSheetView guid="{908C083E-998C-44FD-8111-F7A708E3184E}" filter="1" showAutoFilter="1">
      <pageMargins left="0.7" right="0.7" top="0.75" bottom="0.75" header="0.3" footer="0.3"/>
      <autoFilter ref="E1:E726" xr:uid="{E71F5D73-1443-E942-AB66-DC081FBF1F58}">
        <filterColumn colId="0">
          <filters>
            <filter val="2018"/>
            <filter val="2019"/>
            <filter val="2020"/>
            <filter val="2021"/>
            <filter val="2022"/>
          </filters>
        </filterColumn>
      </autoFilter>
      <extLst>
        <ext uri="GoogleSheetsCustomDataVersion1">
          <go:sheetsCustomData xmlns:go="http://customooxmlschemas.google.com/" filterViewId="500220059"/>
        </ext>
      </extLst>
    </customSheetView>
    <customSheetView guid="{92E6F56E-ACD6-4ED4-8EBE-64FFB88C1C13}" filter="1" showAutoFilter="1">
      <pageMargins left="0.7" right="0.7" top="0.75" bottom="0.75" header="0.3" footer="0.3"/>
      <autoFilter ref="A1:F235" xr:uid="{7438C3E6-0574-3C44-8306-7E5604FF0465}">
        <filterColumn colId="2">
          <filters>
            <filter val="Y"/>
          </filters>
        </filterColumn>
      </autoFilter>
      <extLst>
        <ext uri="GoogleSheetsCustomDataVersion1">
          <go:sheetsCustomData xmlns:go="http://customooxmlschemas.google.com/" filterViewId="1588131696"/>
        </ext>
      </extLst>
    </customSheetView>
  </customSheetViews>
  <hyperlinks>
    <hyperlink ref="F2" r:id="rId1" xr:uid="{00000000-0004-0000-1000-000000000000}"/>
    <hyperlink ref="F3" r:id="rId2" xr:uid="{00000000-0004-0000-1000-000001000000}"/>
    <hyperlink ref="F4" r:id="rId3" xr:uid="{00000000-0004-0000-1000-000002000000}"/>
    <hyperlink ref="F5" r:id="rId4" xr:uid="{00000000-0004-0000-1000-000003000000}"/>
    <hyperlink ref="F6" r:id="rId5" xr:uid="{00000000-0004-0000-1000-000004000000}"/>
    <hyperlink ref="F7" r:id="rId6" xr:uid="{00000000-0004-0000-1000-000005000000}"/>
    <hyperlink ref="F8" r:id="rId7" xr:uid="{00000000-0004-0000-1000-000006000000}"/>
    <hyperlink ref="F9" r:id="rId8" xr:uid="{00000000-0004-0000-1000-000007000000}"/>
    <hyperlink ref="F10" r:id="rId9" xr:uid="{00000000-0004-0000-1000-000008000000}"/>
    <hyperlink ref="F11" r:id="rId10" xr:uid="{00000000-0004-0000-1000-000009000000}"/>
    <hyperlink ref="F12" r:id="rId11" xr:uid="{00000000-0004-0000-1000-00000A000000}"/>
    <hyperlink ref="F13" r:id="rId12" xr:uid="{00000000-0004-0000-1000-00000B000000}"/>
    <hyperlink ref="F14" r:id="rId13" xr:uid="{00000000-0004-0000-1000-00000C000000}"/>
    <hyperlink ref="F15" r:id="rId14" xr:uid="{00000000-0004-0000-1000-00000D000000}"/>
    <hyperlink ref="F16" r:id="rId15" xr:uid="{00000000-0004-0000-1000-00000E000000}"/>
    <hyperlink ref="F17" r:id="rId16" xr:uid="{00000000-0004-0000-1000-00000F000000}"/>
    <hyperlink ref="F18" r:id="rId17" xr:uid="{00000000-0004-0000-1000-000010000000}"/>
    <hyperlink ref="F19" r:id="rId18" xr:uid="{00000000-0004-0000-1000-000011000000}"/>
    <hyperlink ref="F20" r:id="rId19" xr:uid="{00000000-0004-0000-1000-000012000000}"/>
    <hyperlink ref="F21" r:id="rId20" xr:uid="{00000000-0004-0000-1000-000013000000}"/>
    <hyperlink ref="F22" r:id="rId21" xr:uid="{00000000-0004-0000-1000-000014000000}"/>
    <hyperlink ref="F23" r:id="rId22" xr:uid="{00000000-0004-0000-1000-000015000000}"/>
    <hyperlink ref="F24" r:id="rId23" xr:uid="{00000000-0004-0000-1000-000016000000}"/>
    <hyperlink ref="F25" r:id="rId24" xr:uid="{00000000-0004-0000-1000-000017000000}"/>
    <hyperlink ref="F26" r:id="rId25" xr:uid="{00000000-0004-0000-1000-000018000000}"/>
    <hyperlink ref="F27" r:id="rId26" xr:uid="{00000000-0004-0000-1000-000019000000}"/>
    <hyperlink ref="F28" r:id="rId27" xr:uid="{00000000-0004-0000-1000-00001A000000}"/>
    <hyperlink ref="F29" r:id="rId28" xr:uid="{00000000-0004-0000-1000-00001B000000}"/>
    <hyperlink ref="F30" r:id="rId29" xr:uid="{00000000-0004-0000-1000-00001C000000}"/>
    <hyperlink ref="F31" r:id="rId30" xr:uid="{00000000-0004-0000-1000-00001D000000}"/>
    <hyperlink ref="F32" r:id="rId31" xr:uid="{00000000-0004-0000-1000-00001E000000}"/>
    <hyperlink ref="F33" r:id="rId32" xr:uid="{00000000-0004-0000-1000-00001F000000}"/>
    <hyperlink ref="F34" r:id="rId33" xr:uid="{00000000-0004-0000-1000-000020000000}"/>
    <hyperlink ref="F35" r:id="rId34" xr:uid="{00000000-0004-0000-1000-000021000000}"/>
    <hyperlink ref="F36" r:id="rId35" xr:uid="{00000000-0004-0000-1000-000022000000}"/>
    <hyperlink ref="F37" r:id="rId36" xr:uid="{00000000-0004-0000-1000-000023000000}"/>
    <hyperlink ref="F38" r:id="rId37" xr:uid="{00000000-0004-0000-1000-000024000000}"/>
    <hyperlink ref="F39" r:id="rId38" xr:uid="{00000000-0004-0000-1000-000025000000}"/>
    <hyperlink ref="F40" r:id="rId39" xr:uid="{00000000-0004-0000-1000-000026000000}"/>
    <hyperlink ref="F41" r:id="rId40" xr:uid="{00000000-0004-0000-1000-000027000000}"/>
    <hyperlink ref="F42" r:id="rId41" xr:uid="{00000000-0004-0000-1000-000028000000}"/>
    <hyperlink ref="F43" r:id="rId42" xr:uid="{00000000-0004-0000-1000-000029000000}"/>
    <hyperlink ref="F44" r:id="rId43" xr:uid="{00000000-0004-0000-1000-00002A000000}"/>
    <hyperlink ref="F45" r:id="rId44" xr:uid="{00000000-0004-0000-1000-00002B000000}"/>
    <hyperlink ref="F46" r:id="rId45" xr:uid="{00000000-0004-0000-1000-00002C000000}"/>
    <hyperlink ref="F47" r:id="rId46" xr:uid="{00000000-0004-0000-1000-00002D000000}"/>
    <hyperlink ref="F48" r:id="rId47" xr:uid="{00000000-0004-0000-1000-00002E000000}"/>
    <hyperlink ref="F49" r:id="rId48" xr:uid="{00000000-0004-0000-1000-00002F000000}"/>
    <hyperlink ref="F50" r:id="rId49" xr:uid="{00000000-0004-0000-1000-000030000000}"/>
    <hyperlink ref="F51" r:id="rId50" xr:uid="{00000000-0004-0000-1000-000031000000}"/>
    <hyperlink ref="F52" r:id="rId51" xr:uid="{00000000-0004-0000-1000-000032000000}"/>
    <hyperlink ref="F53" r:id="rId52" xr:uid="{00000000-0004-0000-1000-000033000000}"/>
    <hyperlink ref="F54" r:id="rId53" xr:uid="{00000000-0004-0000-1000-000034000000}"/>
    <hyperlink ref="F55" r:id="rId54" xr:uid="{00000000-0004-0000-1000-000035000000}"/>
    <hyperlink ref="F56" r:id="rId55" xr:uid="{00000000-0004-0000-1000-000036000000}"/>
    <hyperlink ref="F57" r:id="rId56" xr:uid="{00000000-0004-0000-1000-000037000000}"/>
    <hyperlink ref="F58" r:id="rId57" xr:uid="{00000000-0004-0000-1000-000038000000}"/>
    <hyperlink ref="F59" r:id="rId58" xr:uid="{00000000-0004-0000-1000-000039000000}"/>
    <hyperlink ref="F60" r:id="rId59" xr:uid="{00000000-0004-0000-1000-00003A000000}"/>
    <hyperlink ref="F61" r:id="rId60" xr:uid="{00000000-0004-0000-1000-00003B000000}"/>
    <hyperlink ref="F62" r:id="rId61" xr:uid="{00000000-0004-0000-1000-00003C000000}"/>
    <hyperlink ref="F63" r:id="rId62" xr:uid="{00000000-0004-0000-1000-00003D000000}"/>
    <hyperlink ref="F64" r:id="rId63" xr:uid="{00000000-0004-0000-1000-00003E000000}"/>
    <hyperlink ref="F65" r:id="rId64" xr:uid="{00000000-0004-0000-1000-00003F000000}"/>
    <hyperlink ref="F66" r:id="rId65" xr:uid="{00000000-0004-0000-1000-000040000000}"/>
    <hyperlink ref="F67" r:id="rId66" xr:uid="{00000000-0004-0000-1000-000041000000}"/>
    <hyperlink ref="F68" r:id="rId67" xr:uid="{00000000-0004-0000-1000-000042000000}"/>
    <hyperlink ref="F69" r:id="rId68" xr:uid="{00000000-0004-0000-1000-000043000000}"/>
    <hyperlink ref="F70" r:id="rId69" xr:uid="{00000000-0004-0000-1000-000044000000}"/>
    <hyperlink ref="F71" r:id="rId70" xr:uid="{00000000-0004-0000-1000-000045000000}"/>
    <hyperlink ref="F72" r:id="rId71" xr:uid="{00000000-0004-0000-1000-000046000000}"/>
    <hyperlink ref="F73" r:id="rId72" xr:uid="{00000000-0004-0000-1000-000047000000}"/>
    <hyperlink ref="F74" r:id="rId73" xr:uid="{00000000-0004-0000-1000-000048000000}"/>
    <hyperlink ref="F75" r:id="rId74" xr:uid="{00000000-0004-0000-1000-000049000000}"/>
    <hyperlink ref="F76" r:id="rId75" xr:uid="{00000000-0004-0000-1000-00004A000000}"/>
    <hyperlink ref="F77" r:id="rId76" xr:uid="{00000000-0004-0000-1000-00004B000000}"/>
    <hyperlink ref="F78" r:id="rId77" xr:uid="{00000000-0004-0000-1000-00004C000000}"/>
    <hyperlink ref="F79" r:id="rId78" xr:uid="{00000000-0004-0000-1000-00004D000000}"/>
    <hyperlink ref="F80" r:id="rId79" xr:uid="{00000000-0004-0000-1000-00004E000000}"/>
    <hyperlink ref="F81" r:id="rId80" xr:uid="{00000000-0004-0000-1000-00004F000000}"/>
    <hyperlink ref="F82" r:id="rId81" xr:uid="{00000000-0004-0000-1000-000050000000}"/>
    <hyperlink ref="F83" r:id="rId82" xr:uid="{00000000-0004-0000-1000-000051000000}"/>
    <hyperlink ref="F84" r:id="rId83" xr:uid="{00000000-0004-0000-1000-000052000000}"/>
    <hyperlink ref="F85" r:id="rId84" xr:uid="{00000000-0004-0000-1000-000053000000}"/>
    <hyperlink ref="F86" r:id="rId85" xr:uid="{00000000-0004-0000-1000-000054000000}"/>
    <hyperlink ref="F87" r:id="rId86" xr:uid="{00000000-0004-0000-1000-000055000000}"/>
    <hyperlink ref="F88" r:id="rId87" xr:uid="{00000000-0004-0000-1000-000056000000}"/>
    <hyperlink ref="F89" r:id="rId88" xr:uid="{00000000-0004-0000-1000-000057000000}"/>
    <hyperlink ref="F90" r:id="rId89" xr:uid="{00000000-0004-0000-1000-000058000000}"/>
    <hyperlink ref="F91" r:id="rId90" xr:uid="{00000000-0004-0000-1000-000059000000}"/>
    <hyperlink ref="F92" r:id="rId91" xr:uid="{00000000-0004-0000-1000-00005A000000}"/>
    <hyperlink ref="F93" r:id="rId92" xr:uid="{00000000-0004-0000-1000-00005B000000}"/>
    <hyperlink ref="F94" r:id="rId93" xr:uid="{00000000-0004-0000-1000-00005C000000}"/>
    <hyperlink ref="F95" r:id="rId94" xr:uid="{00000000-0004-0000-1000-00005D000000}"/>
    <hyperlink ref="F96" r:id="rId95" xr:uid="{00000000-0004-0000-1000-00005E000000}"/>
    <hyperlink ref="F97" r:id="rId96" xr:uid="{00000000-0004-0000-1000-00005F000000}"/>
    <hyperlink ref="F98" r:id="rId97" xr:uid="{00000000-0004-0000-1000-000060000000}"/>
    <hyperlink ref="F99" r:id="rId98" xr:uid="{00000000-0004-0000-1000-000061000000}"/>
    <hyperlink ref="F100" r:id="rId99" xr:uid="{00000000-0004-0000-1000-000062000000}"/>
    <hyperlink ref="F101" r:id="rId100" xr:uid="{00000000-0004-0000-1000-000063000000}"/>
    <hyperlink ref="F102" r:id="rId101" xr:uid="{00000000-0004-0000-1000-000064000000}"/>
    <hyperlink ref="F103" r:id="rId102" xr:uid="{00000000-0004-0000-1000-000065000000}"/>
    <hyperlink ref="F104" r:id="rId103" xr:uid="{00000000-0004-0000-1000-000066000000}"/>
    <hyperlink ref="F105" r:id="rId104" xr:uid="{00000000-0004-0000-1000-000067000000}"/>
    <hyperlink ref="F106" r:id="rId105" xr:uid="{00000000-0004-0000-1000-000068000000}"/>
    <hyperlink ref="F107" r:id="rId106" xr:uid="{00000000-0004-0000-1000-000069000000}"/>
    <hyperlink ref="F108" r:id="rId107" xr:uid="{00000000-0004-0000-1000-00006A000000}"/>
    <hyperlink ref="F109" r:id="rId108" xr:uid="{00000000-0004-0000-1000-00006B000000}"/>
    <hyperlink ref="F110" r:id="rId109" xr:uid="{00000000-0004-0000-1000-00006C000000}"/>
    <hyperlink ref="F111" r:id="rId110" xr:uid="{00000000-0004-0000-1000-00006D000000}"/>
    <hyperlink ref="F112" r:id="rId111" xr:uid="{00000000-0004-0000-1000-00006E000000}"/>
    <hyperlink ref="F113" r:id="rId112" xr:uid="{00000000-0004-0000-1000-00006F000000}"/>
    <hyperlink ref="F114" r:id="rId113" xr:uid="{00000000-0004-0000-1000-000070000000}"/>
    <hyperlink ref="F115" r:id="rId114" xr:uid="{00000000-0004-0000-1000-000071000000}"/>
    <hyperlink ref="F116" r:id="rId115" xr:uid="{00000000-0004-0000-1000-000072000000}"/>
    <hyperlink ref="F117" r:id="rId116" xr:uid="{00000000-0004-0000-1000-000073000000}"/>
    <hyperlink ref="F118" r:id="rId117" xr:uid="{00000000-0004-0000-1000-000074000000}"/>
    <hyperlink ref="F119" r:id="rId118" xr:uid="{00000000-0004-0000-1000-000075000000}"/>
    <hyperlink ref="F120" r:id="rId119" xr:uid="{00000000-0004-0000-1000-000076000000}"/>
    <hyperlink ref="F121" r:id="rId120" xr:uid="{00000000-0004-0000-1000-000077000000}"/>
    <hyperlink ref="F122" r:id="rId121" xr:uid="{00000000-0004-0000-1000-000078000000}"/>
    <hyperlink ref="F123" r:id="rId122" xr:uid="{00000000-0004-0000-1000-000079000000}"/>
    <hyperlink ref="F124" r:id="rId123" xr:uid="{00000000-0004-0000-1000-00007A000000}"/>
    <hyperlink ref="F125" r:id="rId124" xr:uid="{00000000-0004-0000-1000-00007B000000}"/>
    <hyperlink ref="F126" r:id="rId125" xr:uid="{00000000-0004-0000-1000-00007C000000}"/>
    <hyperlink ref="F127" r:id="rId126" xr:uid="{00000000-0004-0000-1000-00007D000000}"/>
    <hyperlink ref="F128" r:id="rId127" xr:uid="{00000000-0004-0000-1000-00007E000000}"/>
    <hyperlink ref="F129" r:id="rId128" xr:uid="{00000000-0004-0000-1000-00007F000000}"/>
    <hyperlink ref="F130" r:id="rId129" xr:uid="{00000000-0004-0000-1000-000080000000}"/>
    <hyperlink ref="F131" r:id="rId130" xr:uid="{00000000-0004-0000-1000-000081000000}"/>
    <hyperlink ref="F132" r:id="rId131" xr:uid="{00000000-0004-0000-1000-000082000000}"/>
    <hyperlink ref="F133" r:id="rId132" xr:uid="{00000000-0004-0000-1000-000083000000}"/>
    <hyperlink ref="F134" r:id="rId133" xr:uid="{00000000-0004-0000-1000-000084000000}"/>
    <hyperlink ref="F135" r:id="rId134" xr:uid="{00000000-0004-0000-1000-000085000000}"/>
    <hyperlink ref="F136" r:id="rId135" xr:uid="{00000000-0004-0000-1000-000086000000}"/>
    <hyperlink ref="F137" r:id="rId136" xr:uid="{00000000-0004-0000-1000-000087000000}"/>
    <hyperlink ref="F138" r:id="rId137" xr:uid="{00000000-0004-0000-1000-000088000000}"/>
    <hyperlink ref="F139" r:id="rId138" xr:uid="{00000000-0004-0000-1000-000089000000}"/>
    <hyperlink ref="F140" r:id="rId139" xr:uid="{00000000-0004-0000-1000-00008A000000}"/>
    <hyperlink ref="F141" r:id="rId140" xr:uid="{00000000-0004-0000-1000-00008B000000}"/>
    <hyperlink ref="F142" r:id="rId141" xr:uid="{00000000-0004-0000-1000-00008C000000}"/>
    <hyperlink ref="F143" r:id="rId142" xr:uid="{00000000-0004-0000-1000-00008D000000}"/>
    <hyperlink ref="F144" r:id="rId143" xr:uid="{00000000-0004-0000-1000-00008E000000}"/>
    <hyperlink ref="F145" r:id="rId144" xr:uid="{00000000-0004-0000-1000-00008F000000}"/>
    <hyperlink ref="F146" r:id="rId145" xr:uid="{00000000-0004-0000-1000-000090000000}"/>
    <hyperlink ref="F147" r:id="rId146" xr:uid="{00000000-0004-0000-1000-000091000000}"/>
    <hyperlink ref="F148" r:id="rId147" xr:uid="{00000000-0004-0000-1000-000092000000}"/>
    <hyperlink ref="F149" r:id="rId148" xr:uid="{00000000-0004-0000-1000-000093000000}"/>
    <hyperlink ref="F150" r:id="rId149" xr:uid="{00000000-0004-0000-1000-000094000000}"/>
    <hyperlink ref="F151" r:id="rId150" xr:uid="{00000000-0004-0000-1000-000095000000}"/>
    <hyperlink ref="F152" r:id="rId151" xr:uid="{00000000-0004-0000-1000-000096000000}"/>
    <hyperlink ref="F153" r:id="rId152" xr:uid="{00000000-0004-0000-1000-000097000000}"/>
    <hyperlink ref="F154" r:id="rId153" xr:uid="{00000000-0004-0000-1000-000098000000}"/>
    <hyperlink ref="F155" r:id="rId154" xr:uid="{00000000-0004-0000-1000-000099000000}"/>
    <hyperlink ref="F156" r:id="rId155" xr:uid="{00000000-0004-0000-1000-00009A000000}"/>
    <hyperlink ref="F157" r:id="rId156" xr:uid="{00000000-0004-0000-1000-00009B000000}"/>
    <hyperlink ref="F158" r:id="rId157" xr:uid="{00000000-0004-0000-1000-00009C000000}"/>
    <hyperlink ref="F159" r:id="rId158" xr:uid="{00000000-0004-0000-1000-00009D000000}"/>
    <hyperlink ref="F160" r:id="rId159" xr:uid="{00000000-0004-0000-1000-00009E000000}"/>
    <hyperlink ref="F161" r:id="rId160" xr:uid="{00000000-0004-0000-1000-00009F000000}"/>
    <hyperlink ref="F162" r:id="rId161" xr:uid="{00000000-0004-0000-1000-0000A0000000}"/>
    <hyperlink ref="F163" r:id="rId162" xr:uid="{00000000-0004-0000-1000-0000A1000000}"/>
    <hyperlink ref="F164" r:id="rId163" xr:uid="{00000000-0004-0000-1000-0000A2000000}"/>
    <hyperlink ref="F165" r:id="rId164" xr:uid="{00000000-0004-0000-1000-0000A3000000}"/>
    <hyperlink ref="F166" r:id="rId165" xr:uid="{00000000-0004-0000-1000-0000A4000000}"/>
    <hyperlink ref="F167" r:id="rId166" xr:uid="{00000000-0004-0000-1000-0000A5000000}"/>
    <hyperlink ref="F168" r:id="rId167" xr:uid="{00000000-0004-0000-1000-0000A6000000}"/>
    <hyperlink ref="F169" r:id="rId168" xr:uid="{00000000-0004-0000-1000-0000A7000000}"/>
    <hyperlink ref="F170" r:id="rId169" xr:uid="{00000000-0004-0000-1000-0000A8000000}"/>
    <hyperlink ref="F171" r:id="rId170" xr:uid="{00000000-0004-0000-1000-0000A9000000}"/>
    <hyperlink ref="F172" r:id="rId171" xr:uid="{00000000-0004-0000-1000-0000AA000000}"/>
    <hyperlink ref="F173" r:id="rId172" xr:uid="{00000000-0004-0000-1000-0000AB000000}"/>
    <hyperlink ref="F174" r:id="rId173" xr:uid="{00000000-0004-0000-1000-0000AC000000}"/>
    <hyperlink ref="F175" r:id="rId174" xr:uid="{00000000-0004-0000-1000-0000AD000000}"/>
    <hyperlink ref="F176" r:id="rId175" xr:uid="{00000000-0004-0000-1000-0000AE000000}"/>
    <hyperlink ref="F177" r:id="rId176" xr:uid="{00000000-0004-0000-1000-0000AF000000}"/>
    <hyperlink ref="F178" r:id="rId177" xr:uid="{00000000-0004-0000-1000-0000B0000000}"/>
    <hyperlink ref="F179" r:id="rId178" xr:uid="{00000000-0004-0000-1000-0000B1000000}"/>
    <hyperlink ref="F180" r:id="rId179" xr:uid="{00000000-0004-0000-1000-0000B2000000}"/>
    <hyperlink ref="F181" r:id="rId180" xr:uid="{00000000-0004-0000-1000-0000B3000000}"/>
    <hyperlink ref="F182" r:id="rId181" xr:uid="{00000000-0004-0000-1000-0000B4000000}"/>
    <hyperlink ref="F183" r:id="rId182" xr:uid="{00000000-0004-0000-1000-0000B5000000}"/>
    <hyperlink ref="F184" r:id="rId183" xr:uid="{00000000-0004-0000-1000-0000B6000000}"/>
    <hyperlink ref="F185" r:id="rId184" xr:uid="{00000000-0004-0000-1000-0000B7000000}"/>
    <hyperlink ref="F186" r:id="rId185" xr:uid="{00000000-0004-0000-1000-0000B8000000}"/>
    <hyperlink ref="F187" r:id="rId186" xr:uid="{00000000-0004-0000-1000-0000B9000000}"/>
    <hyperlink ref="F188" r:id="rId187" xr:uid="{00000000-0004-0000-1000-0000BA000000}"/>
    <hyperlink ref="F189" r:id="rId188" xr:uid="{00000000-0004-0000-1000-0000BB000000}"/>
    <hyperlink ref="F190" r:id="rId189" xr:uid="{00000000-0004-0000-1000-0000BC000000}"/>
    <hyperlink ref="F191" r:id="rId190" xr:uid="{00000000-0004-0000-1000-0000BD000000}"/>
    <hyperlink ref="F192" r:id="rId191" xr:uid="{00000000-0004-0000-1000-0000BE000000}"/>
    <hyperlink ref="F193" r:id="rId192" xr:uid="{00000000-0004-0000-1000-0000BF000000}"/>
    <hyperlink ref="F194" r:id="rId193" xr:uid="{00000000-0004-0000-1000-0000C0000000}"/>
    <hyperlink ref="F195" r:id="rId194" xr:uid="{00000000-0004-0000-1000-0000C1000000}"/>
    <hyperlink ref="F196" r:id="rId195" xr:uid="{00000000-0004-0000-1000-0000C2000000}"/>
    <hyperlink ref="F197" r:id="rId196" xr:uid="{00000000-0004-0000-1000-0000C3000000}"/>
    <hyperlink ref="F198" r:id="rId197" xr:uid="{00000000-0004-0000-1000-0000C4000000}"/>
    <hyperlink ref="F199" r:id="rId198" xr:uid="{00000000-0004-0000-1000-0000C5000000}"/>
    <hyperlink ref="F200" r:id="rId199" xr:uid="{00000000-0004-0000-1000-0000C6000000}"/>
    <hyperlink ref="F201" r:id="rId200" xr:uid="{00000000-0004-0000-1000-0000C7000000}"/>
    <hyperlink ref="F202" r:id="rId201" xr:uid="{00000000-0004-0000-1000-0000C8000000}"/>
    <hyperlink ref="F203" r:id="rId202" xr:uid="{00000000-0004-0000-1000-0000C9000000}"/>
    <hyperlink ref="F204" r:id="rId203" xr:uid="{00000000-0004-0000-1000-0000CA000000}"/>
    <hyperlink ref="F205" r:id="rId204" xr:uid="{00000000-0004-0000-1000-0000CB000000}"/>
    <hyperlink ref="F206" r:id="rId205" xr:uid="{00000000-0004-0000-1000-0000CC000000}"/>
    <hyperlink ref="F207" r:id="rId206" xr:uid="{00000000-0004-0000-1000-0000CD000000}"/>
    <hyperlink ref="F208" r:id="rId207" xr:uid="{00000000-0004-0000-1000-0000CE000000}"/>
    <hyperlink ref="F209" r:id="rId208" xr:uid="{00000000-0004-0000-1000-0000CF000000}"/>
    <hyperlink ref="F210" r:id="rId209" xr:uid="{00000000-0004-0000-1000-0000D0000000}"/>
    <hyperlink ref="F211" r:id="rId210" xr:uid="{00000000-0004-0000-1000-0000D1000000}"/>
    <hyperlink ref="F212" r:id="rId211" xr:uid="{00000000-0004-0000-1000-0000D2000000}"/>
    <hyperlink ref="F213" r:id="rId212" xr:uid="{00000000-0004-0000-1000-0000D3000000}"/>
    <hyperlink ref="F214" r:id="rId213" xr:uid="{00000000-0004-0000-1000-0000D4000000}"/>
    <hyperlink ref="F215" r:id="rId214" xr:uid="{00000000-0004-0000-1000-0000D5000000}"/>
    <hyperlink ref="F216" r:id="rId215" xr:uid="{00000000-0004-0000-1000-0000D6000000}"/>
    <hyperlink ref="F217" r:id="rId216" xr:uid="{00000000-0004-0000-1000-0000D7000000}"/>
    <hyperlink ref="F218" r:id="rId217" xr:uid="{00000000-0004-0000-1000-0000D8000000}"/>
    <hyperlink ref="F219" r:id="rId218" xr:uid="{00000000-0004-0000-1000-0000D9000000}"/>
    <hyperlink ref="F220" r:id="rId219" xr:uid="{00000000-0004-0000-1000-0000DA000000}"/>
    <hyperlink ref="F221" r:id="rId220" xr:uid="{00000000-0004-0000-1000-0000DB000000}"/>
    <hyperlink ref="F222" r:id="rId221" xr:uid="{00000000-0004-0000-1000-0000DC000000}"/>
    <hyperlink ref="F223" r:id="rId222" xr:uid="{00000000-0004-0000-1000-0000DD000000}"/>
    <hyperlink ref="F224" r:id="rId223" xr:uid="{00000000-0004-0000-1000-0000DE000000}"/>
    <hyperlink ref="F225" r:id="rId224" xr:uid="{00000000-0004-0000-1000-0000DF000000}"/>
    <hyperlink ref="F226" r:id="rId225" xr:uid="{00000000-0004-0000-1000-0000E0000000}"/>
    <hyperlink ref="F227" r:id="rId226" xr:uid="{00000000-0004-0000-1000-0000E1000000}"/>
    <hyperlink ref="F228" r:id="rId227" xr:uid="{00000000-0004-0000-1000-0000E2000000}"/>
    <hyperlink ref="F229" r:id="rId228" xr:uid="{00000000-0004-0000-1000-0000E3000000}"/>
    <hyperlink ref="F230" r:id="rId229" xr:uid="{00000000-0004-0000-1000-0000E4000000}"/>
    <hyperlink ref="F231" r:id="rId230" xr:uid="{00000000-0004-0000-1000-0000E5000000}"/>
    <hyperlink ref="F232" r:id="rId231" xr:uid="{00000000-0004-0000-1000-0000E6000000}"/>
    <hyperlink ref="F233" r:id="rId232" xr:uid="{00000000-0004-0000-1000-0000E7000000}"/>
    <hyperlink ref="F234" r:id="rId233" xr:uid="{00000000-0004-0000-1000-0000E8000000}"/>
    <hyperlink ref="F235" r:id="rId234" xr:uid="{00000000-0004-0000-1000-0000E9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method_coding_bkp</vt:lpstr>
      <vt:lpstr>list of papers</vt:lpstr>
      <vt:lpstr>visual_context(discarded)</vt:lpstr>
      <vt:lpstr>visual_participant(discard)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2023-02-07T17:49:45Z</dcterms:created>
  <dcterms:modified xsi:type="dcterms:W3CDTF">2023-02-08T14:17:30Z</dcterms:modified>
</cp:coreProperties>
</file>